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C:\Users\aandrade2\Desktop\"/>
    </mc:Choice>
  </mc:AlternateContent>
  <xr:revisionPtr revIDLastSave="2" documentId="13_ncr:1_{827E951C-7154-4BB4-9766-1220E69401C5}" xr6:coauthVersionLast="47" xr6:coauthVersionMax="47" xr10:uidLastSave="{C5143EA5-E250-4DFA-9329-1BDFC52DAEE8}"/>
  <bookViews>
    <workbookView xWindow="28680" yWindow="2490" windowWidth="21840" windowHeight="13020" firstSheet="1" activeTab="1" xr2:uid="{00000000-000D-0000-FFFF-FFFF00000000}"/>
  </bookViews>
  <sheets>
    <sheet name="ASPS" sheetId="1" r:id="rId1"/>
    <sheet name="MD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C10" i="3"/>
  <c r="C7" i="3"/>
  <c r="C4" i="3"/>
  <c r="C9" i="3"/>
  <c r="C8" i="3"/>
  <c r="E16" i="3"/>
  <c r="E14" i="3"/>
  <c r="E10" i="3"/>
  <c r="E8" i="3"/>
  <c r="E7" i="3"/>
  <c r="E6" i="3"/>
  <c r="E4" i="3"/>
  <c r="E12" i="1"/>
</calcChain>
</file>

<file path=xl/sharedStrings.xml><?xml version="1.0" encoding="utf-8"?>
<sst xmlns="http://schemas.openxmlformats.org/spreadsheetml/2006/main" count="39" uniqueCount="21">
  <si>
    <t>Cálculo do Índice do ASPS - Contas de Governo do Tribunal de Contas do Estado (em R$ Milhões)</t>
  </si>
  <si>
    <t>Total da Receita Líquida Resultante de Impostos (a)</t>
  </si>
  <si>
    <t>Total Aplicado em ASPS (b)</t>
  </si>
  <si>
    <t>Total de despesas ASPS custeadas com Recursos de Impostos e Transferências de Impostos</t>
  </si>
  <si>
    <t>Restos a Pagar</t>
  </si>
  <si>
    <t>Percentual aplicado (c = b/a)</t>
  </si>
  <si>
    <t>Aplicação Mínima Constitucional (d = a * 12%)</t>
  </si>
  <si>
    <t>Diferença entre Aplicação Mínima Constitucional e o Total Aplicado (e = b-d)</t>
  </si>
  <si>
    <t>Fonte:</t>
  </si>
  <si>
    <t>2023: PROCESSO 103074-9/2024, ACÓRDÃO Nº 033384/2024-PLEN.</t>
  </si>
  <si>
    <t>2024: PROCESSO 103291-1/2025, ACÓRDÃO Nº 012964/2025-PLEN.</t>
  </si>
  <si>
    <t>2025: PROCESSO 103.320-0/2026, ACÓRDÃO Nº 018191/2026-PLEN.</t>
  </si>
  <si>
    <t xml:space="preserve">Cálculo do Índice do MDE - Contas de Governo do Tribunal de Contas do Estado (Em R$ Milhões) </t>
  </si>
  <si>
    <t> </t>
  </si>
  <si>
    <t>Total Aplicado em MDE (b)</t>
  </si>
  <si>
    <t>Receitas Transferidas ao FUNDEB</t>
  </si>
  <si>
    <t>Total de despesas MDE custeadas com Recursos de Impostos e Transferências de Impostos</t>
  </si>
  <si>
    <t>Diferença superávit FUNDEB (art. 25, § 3º da Lei 14.113/2020)</t>
  </si>
  <si>
    <t>(-) Restos a Pagar Processados e Não Processados inscritos no exercício sem disponibilidade financeira</t>
  </si>
  <si>
    <t>Percentual aplicado (b/a)</t>
  </si>
  <si>
    <t>Aplicação Mínima Constitucional (d = a * 25%)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</si>
</sst>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,,"/>
    <numFmt numFmtId="165" formatCode="_-* #,##0_-;\-* #,##0_-;_-* &quot;-&quot;??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ptos Narrow"/>
    </font>
    <font>
      <sz val="12"/>
      <color rgb="FF000000"/>
      <name val="Aptos Narrow"/>
    </font>
    <font>
      <b/>
      <sz val="12"/>
      <color rgb="FF000000"/>
      <name val="Aptos Narrow"/>
    </font>
    <font>
      <sz val="11"/>
      <color rgb="FF000000"/>
      <name val="Aptos Narrow"/>
    </font>
    <font>
      <sz val="9"/>
      <color rgb="FF000000"/>
      <name val="Aptos Narrow"/>
    </font>
    <font>
      <sz val="11"/>
      <color rgb="FF000000"/>
      <name val="Aptos Narrow"/>
      <scheme val="minor"/>
    </font>
    <font>
      <sz val="11"/>
      <color theme="0" tint="-0.249977111117893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8E8E8"/>
        <bgColor rgb="FF000000"/>
      </patternFill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000000"/>
      </left>
      <right style="thin">
        <color theme="2" tint="-0.499984740745262"/>
      </right>
      <top style="medium">
        <color rgb="FF000000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rgb="FF000000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rgb="FF000000"/>
      </right>
      <top style="medium">
        <color rgb="FF000000"/>
      </top>
      <bottom style="thin">
        <color theme="2" tint="-0.499984740745262"/>
      </bottom>
      <diagonal/>
    </border>
    <border>
      <left style="medium">
        <color rgb="FF000000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rgb="FF000000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000000"/>
      </left>
      <right style="thin">
        <color theme="2" tint="-0.499984740745262"/>
      </right>
      <top style="thin">
        <color theme="2" tint="-0.499984740745262"/>
      </top>
      <bottom style="medium">
        <color rgb="FF00000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rgb="FF000000"/>
      </bottom>
      <diagonal/>
    </border>
    <border>
      <left style="thin">
        <color theme="2" tint="-0.499984740745262"/>
      </left>
      <right style="medium">
        <color rgb="FF000000"/>
      </right>
      <top style="thin">
        <color theme="2" tint="-0.499984740745262"/>
      </top>
      <bottom style="medium">
        <color rgb="FF000000"/>
      </bottom>
      <diagonal/>
    </border>
    <border>
      <left style="medium">
        <color rgb="FF000000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rgb="FF000000"/>
      </right>
      <top style="thin">
        <color theme="2" tint="-0.499984740745262"/>
      </top>
      <bottom/>
      <diagonal/>
    </border>
    <border>
      <left/>
      <right style="thin">
        <color rgb="FF404040"/>
      </right>
      <top/>
      <bottom style="thin">
        <color rgb="FF404040"/>
      </bottom>
      <diagonal/>
    </border>
    <border>
      <left style="medium">
        <color rgb="FF000000"/>
      </left>
      <right style="thin">
        <color rgb="FF404040"/>
      </right>
      <top style="medium">
        <color rgb="FF000000"/>
      </top>
      <bottom style="thin">
        <color rgb="FF404040"/>
      </bottom>
      <diagonal/>
    </border>
    <border>
      <left/>
      <right style="thin">
        <color rgb="FF404040"/>
      </right>
      <top style="medium">
        <color rgb="FF000000"/>
      </top>
      <bottom style="thin">
        <color rgb="FF404040"/>
      </bottom>
      <diagonal/>
    </border>
    <border>
      <left/>
      <right style="medium">
        <color rgb="FF000000"/>
      </right>
      <top style="medium">
        <color rgb="FF000000"/>
      </top>
      <bottom style="thin">
        <color rgb="FF404040"/>
      </bottom>
      <diagonal/>
    </border>
    <border>
      <left style="medium">
        <color rgb="FF000000"/>
      </left>
      <right style="thin">
        <color rgb="FF404040"/>
      </right>
      <top/>
      <bottom style="thin">
        <color rgb="FF404040"/>
      </bottom>
      <diagonal/>
    </border>
    <border>
      <left/>
      <right style="medium">
        <color rgb="FF000000"/>
      </right>
      <top/>
      <bottom style="thin">
        <color rgb="FF404040"/>
      </bottom>
      <diagonal/>
    </border>
    <border>
      <left style="medium">
        <color rgb="FF000000"/>
      </left>
      <right style="thin">
        <color rgb="FF404040"/>
      </right>
      <top/>
      <bottom style="medium">
        <color rgb="FF000000"/>
      </bottom>
      <diagonal/>
    </border>
    <border>
      <left/>
      <right style="thin">
        <color rgb="FF40404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164" fontId="0" fillId="0" borderId="0" xfId="0" applyNumberFormat="1"/>
    <xf numFmtId="0" fontId="3" fillId="0" borderId="0" xfId="0" applyFont="1"/>
    <xf numFmtId="46" fontId="3" fillId="0" borderId="0" xfId="0" applyNumberFormat="1" applyFont="1"/>
    <xf numFmtId="3" fontId="0" fillId="0" borderId="0" xfId="0" applyNumberFormat="1"/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5" xfId="0" applyBorder="1" applyAlignment="1">
      <alignment horizontal="left" vertical="center" wrapText="1" indent="3"/>
    </xf>
    <xf numFmtId="0" fontId="2" fillId="0" borderId="10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10" fillId="0" borderId="0" xfId="0" applyFont="1"/>
    <xf numFmtId="0" fontId="9" fillId="0" borderId="0" xfId="0" applyFont="1"/>
    <xf numFmtId="0" fontId="7" fillId="3" borderId="14" xfId="0" applyFont="1" applyFill="1" applyBorder="1"/>
    <xf numFmtId="0" fontId="6" fillId="0" borderId="17" xfId="0" applyFont="1" applyBorder="1" applyAlignment="1">
      <alignment horizontal="left" indent="1"/>
    </xf>
    <xf numFmtId="0" fontId="9" fillId="0" borderId="17" xfId="0" applyFont="1" applyBorder="1" applyAlignment="1">
      <alignment horizontal="left" indent="1"/>
    </xf>
    <xf numFmtId="0" fontId="9" fillId="0" borderId="17" xfId="0" applyFont="1" applyBorder="1" applyAlignment="1">
      <alignment horizontal="left" wrapText="1" indent="3"/>
    </xf>
    <xf numFmtId="0" fontId="6" fillId="0" borderId="19" xfId="0" applyFont="1" applyBorder="1" applyAlignment="1">
      <alignment horizontal="left" indent="1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46" fontId="2" fillId="0" borderId="0" xfId="0" quotePrefix="1" applyNumberFormat="1" applyFont="1"/>
    <xf numFmtId="0" fontId="11" fillId="0" borderId="0" xfId="0" applyFont="1" applyAlignment="1">
      <alignment horizontal="left" vertical="center" wrapText="1"/>
    </xf>
    <xf numFmtId="164" fontId="2" fillId="0" borderId="1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10" fontId="2" fillId="0" borderId="6" xfId="2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164" fontId="2" fillId="0" borderId="1" xfId="1" applyNumberFormat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164" fontId="2" fillId="0" borderId="11" xfId="1" applyNumberFormat="1" applyFont="1" applyFill="1" applyBorder="1" applyAlignment="1">
      <alignment vertical="center"/>
    </xf>
    <xf numFmtId="164" fontId="2" fillId="0" borderId="12" xfId="1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3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3" fontId="9" fillId="0" borderId="13" xfId="0" applyNumberFormat="1" applyFont="1" applyBorder="1" applyAlignment="1">
      <alignment vertical="center"/>
    </xf>
    <xf numFmtId="3" fontId="9" fillId="0" borderId="18" xfId="0" applyNumberFormat="1" applyFont="1" applyBorder="1" applyAlignment="1">
      <alignment vertical="center"/>
    </xf>
    <xf numFmtId="10" fontId="6" fillId="0" borderId="13" xfId="0" applyNumberFormat="1" applyFont="1" applyBorder="1" applyAlignment="1">
      <alignment vertical="center"/>
    </xf>
    <xf numFmtId="10" fontId="6" fillId="0" borderId="18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1" fontId="9" fillId="0" borderId="18" xfId="0" applyNumberFormat="1" applyFont="1" applyBorder="1" applyAlignment="1">
      <alignment vertical="center"/>
    </xf>
    <xf numFmtId="1" fontId="9" fillId="0" borderId="13" xfId="0" applyNumberFormat="1" applyFont="1" applyBorder="1" applyAlignment="1">
      <alignment vertical="center"/>
    </xf>
    <xf numFmtId="165" fontId="6" fillId="0" borderId="20" xfId="1" applyNumberFormat="1" applyFont="1" applyBorder="1" applyAlignment="1">
      <alignment vertical="center"/>
    </xf>
    <xf numFmtId="165" fontId="6" fillId="0" borderId="21" xfId="1" applyNumberFormat="1" applyFont="1" applyBorder="1" applyAlignment="1">
      <alignment vertical="center"/>
    </xf>
    <xf numFmtId="3" fontId="12" fillId="0" borderId="0" xfId="0" applyNumberFormat="1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9" fillId="0" borderId="17" xfId="0" applyFont="1" applyFill="1" applyBorder="1" applyAlignment="1">
      <alignment horizontal="left" wrapText="1" indent="3"/>
    </xf>
    <xf numFmtId="3" fontId="9" fillId="0" borderId="13" xfId="0" applyNumberFormat="1" applyFont="1" applyFill="1" applyBorder="1" applyAlignment="1">
      <alignment vertical="center"/>
    </xf>
    <xf numFmtId="3" fontId="9" fillId="0" borderId="18" xfId="0" applyNumberFormat="1" applyFont="1" applyFill="1" applyBorder="1" applyAlignment="1">
      <alignment vertical="center"/>
    </xf>
    <xf numFmtId="0" fontId="0" fillId="0" borderId="0" xfId="0" applyFill="1"/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3"/>
  <sheetViews>
    <sheetView showGridLines="0" workbookViewId="0">
      <selection activeCell="F14" sqref="F14"/>
    </sheetView>
  </sheetViews>
  <sheetFormatPr defaultRowHeight="15" customHeight="1"/>
  <cols>
    <col min="2" max="2" width="68.85546875" customWidth="1"/>
    <col min="3" max="3" width="12.7109375" bestFit="1" customWidth="1"/>
    <col min="4" max="4" width="11" customWidth="1"/>
    <col min="5" max="5" width="10.42578125" customWidth="1"/>
  </cols>
  <sheetData>
    <row r="2" spans="2:6" s="5" customFormat="1" ht="24.75" customHeight="1" thickBot="1">
      <c r="B2" s="55" t="s">
        <v>0</v>
      </c>
      <c r="C2" s="55"/>
      <c r="D2" s="55"/>
    </row>
    <row r="3" spans="2:6" ht="21.75" customHeight="1">
      <c r="B3" s="6"/>
      <c r="C3" s="7">
        <v>2023</v>
      </c>
      <c r="D3" s="8">
        <v>2024</v>
      </c>
      <c r="E3" s="8">
        <v>2025</v>
      </c>
    </row>
    <row r="4" spans="2:6">
      <c r="B4" s="9" t="s">
        <v>1</v>
      </c>
      <c r="C4" s="25">
        <v>56042865292</v>
      </c>
      <c r="D4" s="26">
        <v>60830049401</v>
      </c>
      <c r="E4" s="26">
        <v>67227462932</v>
      </c>
    </row>
    <row r="5" spans="2:6" ht="8.25" customHeight="1">
      <c r="B5" s="10"/>
      <c r="C5" s="27"/>
      <c r="D5" s="28"/>
      <c r="E5" s="28"/>
    </row>
    <row r="6" spans="2:6" ht="13.5" customHeight="1">
      <c r="B6" s="9" t="s">
        <v>2</v>
      </c>
      <c r="C6" s="25">
        <v>6829749555</v>
      </c>
      <c r="D6" s="26">
        <v>9092679484</v>
      </c>
      <c r="E6" s="26">
        <v>9501988224</v>
      </c>
    </row>
    <row r="7" spans="2:6" ht="32.25" customHeight="1">
      <c r="B7" s="11" t="s">
        <v>3</v>
      </c>
      <c r="C7" s="27">
        <v>6739527536</v>
      </c>
      <c r="D7" s="28">
        <v>8777649179</v>
      </c>
      <c r="E7" s="28">
        <v>9265594018</v>
      </c>
    </row>
    <row r="8" spans="2:6" ht="13.5" customHeight="1">
      <c r="B8" s="11" t="s">
        <v>4</v>
      </c>
      <c r="C8" s="27">
        <v>90222019</v>
      </c>
      <c r="D8" s="28">
        <v>315030305</v>
      </c>
      <c r="E8" s="28">
        <v>236394206</v>
      </c>
    </row>
    <row r="9" spans="2:6" ht="8.25" customHeight="1">
      <c r="B9" s="10"/>
      <c r="C9" s="27"/>
      <c r="D9" s="28"/>
      <c r="E9" s="28"/>
    </row>
    <row r="10" spans="2:6">
      <c r="B10" s="9" t="s">
        <v>5</v>
      </c>
      <c r="C10" s="29">
        <v>0.12186653054612702</v>
      </c>
      <c r="D10" s="30">
        <v>0.14947677296889592</v>
      </c>
      <c r="E10" s="30">
        <v>0.14130000000000001</v>
      </c>
    </row>
    <row r="11" spans="2:6" ht="9" customHeight="1">
      <c r="B11" s="10"/>
      <c r="C11" s="31"/>
      <c r="D11" s="32"/>
      <c r="E11" s="32"/>
    </row>
    <row r="12" spans="2:6">
      <c r="B12" s="9" t="s">
        <v>6</v>
      </c>
      <c r="C12" s="33">
        <v>6725143835.04</v>
      </c>
      <c r="D12" s="34">
        <v>7299605928.1199999</v>
      </c>
      <c r="E12" s="34">
        <f>12%*E4</f>
        <v>8067295551.8400002</v>
      </c>
      <c r="F12" s="1"/>
    </row>
    <row r="13" spans="2:6" ht="9" customHeight="1">
      <c r="B13" s="12"/>
      <c r="C13" s="35"/>
      <c r="D13" s="36"/>
      <c r="E13" s="36"/>
      <c r="F13" s="1"/>
    </row>
    <row r="14" spans="2:6" ht="15.75" thickBot="1">
      <c r="B14" s="13" t="s">
        <v>7</v>
      </c>
      <c r="C14" s="37">
        <v>104605719.96000004</v>
      </c>
      <c r="D14" s="38">
        <v>1793073555.8800001</v>
      </c>
      <c r="E14" s="38">
        <v>1434692672</v>
      </c>
    </row>
    <row r="16" spans="2:6">
      <c r="B16" s="2" t="s">
        <v>8</v>
      </c>
    </row>
    <row r="17" spans="2:4">
      <c r="B17" s="2" t="s">
        <v>9</v>
      </c>
      <c r="C17" s="1"/>
      <c r="D17" s="1"/>
    </row>
    <row r="18" spans="2:4">
      <c r="B18" s="3" t="s">
        <v>10</v>
      </c>
    </row>
    <row r="19" spans="2:4">
      <c r="B19" s="3" t="s">
        <v>11</v>
      </c>
    </row>
    <row r="20" spans="2:4">
      <c r="B20" s="3"/>
    </row>
    <row r="21" spans="2:4">
      <c r="B21" s="24"/>
    </row>
    <row r="23" spans="2:4" ht="15" customHeight="1">
      <c r="B23" s="23"/>
      <c r="D23" s="23"/>
    </row>
  </sheetData>
  <mergeCells count="1">
    <mergeCell ref="B2:D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3"/>
  <sheetViews>
    <sheetView showGridLines="0" tabSelected="1" workbookViewId="0">
      <selection activeCell="B9" sqref="B9:F9"/>
    </sheetView>
  </sheetViews>
  <sheetFormatPr defaultRowHeight="15"/>
  <cols>
    <col min="1" max="1" width="7.28515625" customWidth="1"/>
    <col min="2" max="2" width="72.28515625" bestFit="1" customWidth="1"/>
    <col min="3" max="3" width="8" bestFit="1" customWidth="1"/>
    <col min="4" max="4" width="9.28515625" customWidth="1"/>
    <col min="5" max="5" width="9" customWidth="1"/>
  </cols>
  <sheetData>
    <row r="2" spans="2:6" ht="15.75" thickBot="1">
      <c r="B2" s="54" t="s">
        <v>12</v>
      </c>
      <c r="C2" s="54"/>
      <c r="D2" s="54"/>
    </row>
    <row r="3" spans="2:6" ht="21" customHeight="1">
      <c r="B3" s="16" t="s">
        <v>13</v>
      </c>
      <c r="C3" s="21">
        <v>2023</v>
      </c>
      <c r="D3" s="22">
        <v>2024</v>
      </c>
      <c r="E3" s="22">
        <v>2025</v>
      </c>
    </row>
    <row r="4" spans="2:6">
      <c r="B4" s="17" t="s">
        <v>1</v>
      </c>
      <c r="C4" s="39">
        <f>56042865292/1000000</f>
        <v>56042.865292000002</v>
      </c>
      <c r="D4" s="40">
        <v>60830</v>
      </c>
      <c r="E4" s="40">
        <f>67227462932/1000000</f>
        <v>67227.462931999995</v>
      </c>
    </row>
    <row r="5" spans="2:6" ht="8.25" customHeight="1">
      <c r="B5" s="18" t="s">
        <v>13</v>
      </c>
      <c r="C5" s="41" t="s">
        <v>13</v>
      </c>
      <c r="D5" s="42" t="s">
        <v>13</v>
      </c>
      <c r="E5" s="42"/>
    </row>
    <row r="6" spans="2:6">
      <c r="B6" s="17" t="s">
        <v>14</v>
      </c>
      <c r="C6" s="39">
        <v>14476</v>
      </c>
      <c r="D6" s="40">
        <v>16069</v>
      </c>
      <c r="E6" s="40">
        <f>18126176807/1000000</f>
        <v>18126.176807</v>
      </c>
    </row>
    <row r="7" spans="2:6">
      <c r="B7" s="19" t="s">
        <v>15</v>
      </c>
      <c r="C7" s="43">
        <f>9674016201/1000000</f>
        <v>9674.0162010000004</v>
      </c>
      <c r="D7" s="44">
        <v>10660</v>
      </c>
      <c r="E7" s="44">
        <f>11686270083/1000000</f>
        <v>11686.270082999999</v>
      </c>
    </row>
    <row r="8" spans="2:6" ht="30">
      <c r="B8" s="19" t="s">
        <v>16</v>
      </c>
      <c r="C8" s="43">
        <f>4954493678/1000000</f>
        <v>4954.4936779999998</v>
      </c>
      <c r="D8" s="44">
        <v>5782</v>
      </c>
      <c r="E8" s="44">
        <f>6711553055/1000000</f>
        <v>6711.5530550000003</v>
      </c>
    </row>
    <row r="9" spans="2:6" ht="14.25" customHeight="1">
      <c r="B9" s="56" t="s">
        <v>17</v>
      </c>
      <c r="C9" s="57">
        <f>18846165/1000000</f>
        <v>18.846164999999999</v>
      </c>
      <c r="D9" s="58">
        <v>0</v>
      </c>
      <c r="E9" s="58">
        <f>-26037931/1000000</f>
        <v>-26.037931</v>
      </c>
      <c r="F9" s="59"/>
    </row>
    <row r="10" spans="2:6" ht="30">
      <c r="B10" s="19" t="s">
        <v>18</v>
      </c>
      <c r="C10" s="50">
        <f>171239270/1000000</f>
        <v>171.23927</v>
      </c>
      <c r="D10" s="42">
        <v>372</v>
      </c>
      <c r="E10" s="49">
        <f>245608400/1000000</f>
        <v>245.60839999999999</v>
      </c>
    </row>
    <row r="11" spans="2:6" ht="9" customHeight="1">
      <c r="B11" s="17" t="s">
        <v>13</v>
      </c>
      <c r="C11" s="41" t="s">
        <v>13</v>
      </c>
      <c r="D11" s="42" t="s">
        <v>13</v>
      </c>
      <c r="E11" s="42"/>
    </row>
    <row r="12" spans="2:6">
      <c r="B12" s="18" t="s">
        <v>19</v>
      </c>
      <c r="C12" s="45">
        <v>0.25829999999999997</v>
      </c>
      <c r="D12" s="46">
        <v>0.26419999999999999</v>
      </c>
      <c r="E12" s="46">
        <v>0.26960000000000001</v>
      </c>
    </row>
    <row r="13" spans="2:6" ht="6.75" customHeight="1">
      <c r="B13" s="17" t="s">
        <v>13</v>
      </c>
      <c r="C13" s="41" t="s">
        <v>13</v>
      </c>
      <c r="D13" s="42" t="s">
        <v>13</v>
      </c>
      <c r="E13" s="42"/>
    </row>
    <row r="14" spans="2:6">
      <c r="B14" s="17" t="s">
        <v>20</v>
      </c>
      <c r="C14" s="39">
        <v>14011</v>
      </c>
      <c r="D14" s="40">
        <v>15208</v>
      </c>
      <c r="E14" s="40">
        <f>16806865733/1000000</f>
        <v>16806.865732999999</v>
      </c>
    </row>
    <row r="15" spans="2:6" ht="8.25" customHeight="1">
      <c r="B15" s="17" t="s">
        <v>13</v>
      </c>
      <c r="C15" s="47" t="s">
        <v>13</v>
      </c>
      <c r="D15" s="48" t="s">
        <v>13</v>
      </c>
      <c r="E15" s="48"/>
    </row>
    <row r="16" spans="2:6" ht="15.75" thickBot="1">
      <c r="B16" s="20" t="s">
        <v>7</v>
      </c>
      <c r="C16" s="51">
        <v>465</v>
      </c>
      <c r="D16" s="52">
        <v>862</v>
      </c>
      <c r="E16" s="52">
        <f>1319311074/1000000</f>
        <v>1319.311074</v>
      </c>
    </row>
    <row r="17" spans="2:5">
      <c r="B17" s="14" t="s">
        <v>8</v>
      </c>
      <c r="C17" s="15"/>
      <c r="D17" s="15"/>
    </row>
    <row r="18" spans="2:5">
      <c r="B18" s="14" t="s">
        <v>9</v>
      </c>
      <c r="C18" s="15"/>
      <c r="D18" s="15"/>
    </row>
    <row r="19" spans="2:5">
      <c r="B19" s="14" t="s">
        <v>10</v>
      </c>
      <c r="C19" s="53"/>
      <c r="D19" s="53"/>
      <c r="E19" s="53"/>
    </row>
    <row r="20" spans="2:5">
      <c r="B20" s="3" t="s">
        <v>11</v>
      </c>
      <c r="E20" s="4"/>
    </row>
    <row r="22" spans="2:5">
      <c r="C22" s="4"/>
      <c r="D22" s="4"/>
    </row>
    <row r="23" spans="2:5">
      <c r="C23" s="4"/>
    </row>
  </sheetData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87ae0c-a2f2-4ab0-991e-08818e462bd3">
      <Terms xmlns="http://schemas.microsoft.com/office/infopath/2007/PartnerControls"/>
    </lcf76f155ced4ddcb4097134ff3c332f>
    <TipoAtualiza_x00e7__x00e3_o xmlns="3787ae0c-a2f2-4ab0-991e-08818e462bd3" xsi:nil="true"/>
    <Atualiza_x00e7__x00e3_o xmlns="3787ae0c-a2f2-4ab0-991e-08818e462bd3">Só atualizar</Atualiza_x00e7__x00e3_o>
    <GUIASREFERENTEDEPOSITOJUDICIAIS xmlns="3787ae0c-a2f2-4ab0-991e-08818e462bd3" xsi:nil="true"/>
    <TaxCatchAll xmlns="a5c7d926-be96-426a-b7d8-3461508ce661" xsi:nil="true"/>
    <_Flow_SignoffStatus xmlns="3787ae0c-a2f2-4ab0-991e-08818e462bd3" xsi:nil="true"/>
    <Info xmlns="3787ae0c-a2f2-4ab0-991e-08818e462b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A91127AEC5984E9CBD002980B7ACB8" ma:contentTypeVersion="25" ma:contentTypeDescription="Create a new document." ma:contentTypeScope="" ma:versionID="35d358938a483a2c6c6087da9dedec48">
  <xsd:schema xmlns:xsd="http://www.w3.org/2001/XMLSchema" xmlns:xs="http://www.w3.org/2001/XMLSchema" xmlns:p="http://schemas.microsoft.com/office/2006/metadata/properties" xmlns:ns2="3787ae0c-a2f2-4ab0-991e-08818e462bd3" xmlns:ns3="a5c7d926-be96-426a-b7d8-3461508ce661" targetNamespace="http://schemas.microsoft.com/office/2006/metadata/properties" ma:root="true" ma:fieldsID="76424f5b2d597082415d9ed51fe702eb" ns2:_="" ns3:_="">
    <xsd:import namespace="3787ae0c-a2f2-4ab0-991e-08818e462bd3"/>
    <xsd:import namespace="a5c7d926-be96-426a-b7d8-3461508ce6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GUIASREFERENTEDEPOSITOJUDICIAIS" minOccurs="0"/>
                <xsd:element ref="ns2:MediaServiceSearchProperties" minOccurs="0"/>
                <xsd:element ref="ns2:Info" minOccurs="0"/>
                <xsd:element ref="ns2:MediaServiceBillingMetadata" minOccurs="0"/>
                <xsd:element ref="ns2:TipoAtualiza_x00e7__x00e3_o" minOccurs="0"/>
                <xsd:element ref="ns2:Atualiza_x00e7__x00e3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7ae0c-a2f2-4ab0-991e-08818e462b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008325-463b-45ed-9e9b-5388e118c1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GUIASREFERENTEDEPOSITOJUDICIAIS" ma:index="26" nillable="true" ma:displayName="GUIAS REFERENTE DEPOSITO JUDICIAIS" ma:format="Dropdown" ma:internalName="GUIASREFERENTEDEPOSITOJUDICIAIS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nfo" ma:index="28" nillable="true" ma:displayName="Info" ma:format="Dropdown" ma:internalName="Info">
      <xsd:simpleType>
        <xsd:restriction base="dms:Text">
          <xsd:maxLength value="255"/>
        </xsd:restrict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TipoAtualiza_x00e7__x00e3_o" ma:index="30" nillable="true" ma:displayName="Tipo Atualização" ma:description="Como o painel deve ser atualizado." ma:format="Dropdown" ma:internalName="TipoAtualiza_x00e7__x00e3_o">
      <xsd:simpleType>
        <xsd:restriction base="dms:Text">
          <xsd:maxLength value="255"/>
        </xsd:restriction>
      </xsd:simpleType>
    </xsd:element>
    <xsd:element name="Atualiza_x00e7__x00e3_o" ma:index="31" nillable="true" ma:displayName="Atualização" ma:default="Só atualizar" ma:format="Dropdown" ma:internalName="Atualiza_x00e7__x00e3_o">
      <xsd:simpleType>
        <xsd:restriction base="dms:Choice">
          <xsd:enumeration value="Alterar Parâmetro"/>
          <xsd:enumeration value="Só atualizar"/>
          <xsd:enumeration value="Encerrad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7d926-be96-426a-b7d8-3461508ce66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3a15d44-9365-4c31-8397-4a1fd3955c16}" ma:internalName="TaxCatchAll" ma:showField="CatchAllData" ma:web="a5c7d926-be96-426a-b7d8-3461508ce6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B8AB5B-DB62-414D-9D98-CF19F20478C3}"/>
</file>

<file path=customXml/itemProps2.xml><?xml version="1.0" encoding="utf-8"?>
<ds:datastoreItem xmlns:ds="http://schemas.openxmlformats.org/officeDocument/2006/customXml" ds:itemID="{27162E55-5BDE-47EF-B42E-EDAA34EAF7F5}"/>
</file>

<file path=customXml/itemProps3.xml><?xml version="1.0" encoding="utf-8"?>
<ds:datastoreItem xmlns:ds="http://schemas.openxmlformats.org/officeDocument/2006/customXml" ds:itemID="{5F5B6606-0FF1-43B2-ACD1-E4C025461F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SEFAZ-RJ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Maysa Rocha De Aquino</dc:creator>
  <cp:keywords/>
  <dc:description/>
  <cp:lastModifiedBy>Leticia Patino Borges</cp:lastModifiedBy>
  <cp:revision/>
  <dcterms:created xsi:type="dcterms:W3CDTF">2026-04-08T00:00:00Z</dcterms:created>
  <dcterms:modified xsi:type="dcterms:W3CDTF">2026-07-01T13:22:12Z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0x01010010A91127AEC5984E9CBD002980B7ACB8</vt:lpwstr>
  </property>
  <property fmtid="{D5CDD505-2E9C-101B-9397-08002B2CF9AE}" pid="3" name="MediaServiceImageTags">
    <vt:lpwstr/>
  </property>
</Properties>
</file>