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_de_trabalho" defaultThemeVersion="124226"/>
  <mc:AlternateContent xmlns:mc="http://schemas.openxmlformats.org/markup-compatibility/2006">
    <mc:Choice Requires="x15">
      <x15ac:absPath xmlns:x15ac="http://schemas.microsoft.com/office/spreadsheetml/2010/11/ac" url="C:\Users\ybarbosa\Downloads\"/>
    </mc:Choice>
  </mc:AlternateContent>
  <xr:revisionPtr revIDLastSave="0" documentId="13_ncr:1_{968E37BB-F47D-4D4C-932B-CE438C31C9D6}" xr6:coauthVersionLast="47" xr6:coauthVersionMax="47" xr10:uidLastSave="{00000000-0000-0000-0000-000000000000}"/>
  <bookViews>
    <workbookView xWindow="-28920" yWindow="-105" windowWidth="29040" windowHeight="15720" tabRatio="714" firstSheet="1" activeTab="1" xr2:uid="{7A2FAA42-8A87-4E58-8620-09DA24D7603B}"/>
  </bookViews>
  <sheets>
    <sheet name="Anexo 1 - BO resumo" sheetId="189" state="hidden" r:id="rId1"/>
    <sheet name="Anexo 12 - Saúde (Estados)" sheetId="183" r:id="rId2"/>
  </sheets>
  <definedNames>
    <definedName name="Ações" localSheetId="0">#REF!</definedName>
    <definedName name="Ações" localSheetId="1">#REF!</definedName>
    <definedName name="Ações">#REF!</definedName>
    <definedName name="_xlnm.Print_Area" localSheetId="0">'Anexo 1 - BO resumo'!$A$1:$K$38</definedName>
    <definedName name="_xlnm.Print_Area" localSheetId="1">'Anexo 12 - Saúde (Estados)'!$A$1:$O$216</definedName>
    <definedName name="Cancela" localSheetId="0">#REF!,#REF!</definedName>
    <definedName name="Cancela" localSheetId="1">#REF!,#REF!</definedName>
    <definedName name="Cancela">#REF!,#REF!</definedName>
    <definedName name="ClassPrevAtu" localSheetId="0">#REF!</definedName>
    <definedName name="ClassPrevAtu" localSheetId="1">#REF!</definedName>
    <definedName name="ClassPrevAtu">#REF!</definedName>
    <definedName name="ClassPrevInicial" localSheetId="0">#REF!</definedName>
    <definedName name="ClassPrevInicial" localSheetId="1">#REF!</definedName>
    <definedName name="ClassPrevInicial">#REF!</definedName>
    <definedName name="ClassRecAnt" localSheetId="0">#REF!</definedName>
    <definedName name="ClassRecAnt" localSheetId="1">#REF!</definedName>
    <definedName name="ClassRecAnt">#REF!</definedName>
    <definedName name="ClassRecBim" localSheetId="0">#REF!</definedName>
    <definedName name="ClassRecBim" localSheetId="1">#REF!</definedName>
    <definedName name="ClassRecBim">#REF!</definedName>
    <definedName name="ClassRecNoBim" localSheetId="0">#REF!</definedName>
    <definedName name="ClassRecNoBim" localSheetId="1">#REF!</definedName>
    <definedName name="ClassRecNoBim">#REF!</definedName>
    <definedName name="CritEx" localSheetId="0">#REF!</definedName>
    <definedName name="CritEx" localSheetId="1">#REF!</definedName>
    <definedName name="CritEx">#REF!</definedName>
    <definedName name="DespAcao" localSheetId="0">#REF!</definedName>
    <definedName name="DespAcao" localSheetId="1">#REF!</definedName>
    <definedName name="DespAcao">#REF!</definedName>
    <definedName name="DespElem" localSheetId="0">#REF!</definedName>
    <definedName name="DespElem" localSheetId="1">#REF!</definedName>
    <definedName name="DespElem">#REF!</definedName>
    <definedName name="doExeAnt" localSheetId="0">#REF!</definedName>
    <definedName name="doExeAnt" localSheetId="1">#REF!</definedName>
    <definedName name="doExeAnt">#REF!</definedName>
    <definedName name="doExercicio" localSheetId="0">#REF!</definedName>
    <definedName name="doExercicio" localSheetId="1">#REF!</definedName>
    <definedName name="doExercicio">#REF!</definedName>
    <definedName name="DotacaoAtualizada" localSheetId="0">#REF!</definedName>
    <definedName name="DotacaoAtualizada" localSheetId="1">#REF!</definedName>
    <definedName name="DotacaoAtualizada">#REF!</definedName>
    <definedName name="DotacaoInicial" localSheetId="0">#REF!</definedName>
    <definedName name="DotacaoInicial" localSheetId="1">#REF!</definedName>
    <definedName name="DotacaoInicial">#REF!</definedName>
    <definedName name="dsfrw" localSheetId="0">#REF!,#REF!</definedName>
    <definedName name="dsfrw" localSheetId="1">#REF!,#REF!</definedName>
    <definedName name="dsfrw">#REF!,#REF!</definedName>
    <definedName name="Elementos" localSheetId="0">#REF!</definedName>
    <definedName name="Elementos" localSheetId="1">#REF!</definedName>
    <definedName name="Elementos">#REF!</definedName>
    <definedName name="fdsafs" localSheetId="0">#REF!,#REF!</definedName>
    <definedName name="fdsafs" localSheetId="1">#REF!,#REF!</definedName>
    <definedName name="fdsafs">#REF!,#REF!</definedName>
    <definedName name="fdsf" localSheetId="0">#REF!</definedName>
    <definedName name="fdsf" localSheetId="1">#REF!</definedName>
    <definedName name="fdsf">#REF!</definedName>
    <definedName name="fhksjd" localSheetId="0">#REF!,#REF!</definedName>
    <definedName name="fhksjd" localSheetId="1">#REF!,#REF!</definedName>
    <definedName name="fhksjd">#REF!,#REF!</definedName>
    <definedName name="fsdfs" localSheetId="0">#REF!</definedName>
    <definedName name="fsdfs" localSheetId="1">#REF!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1">#REF!</definedName>
    <definedName name="LiqAteBimAnt">#REF!</definedName>
    <definedName name="LiqAteBimestre" localSheetId="0">#REF!</definedName>
    <definedName name="LiqAteBimestre" localSheetId="1">#REF!</definedName>
    <definedName name="LiqAteBimestre">#REF!</definedName>
    <definedName name="LiqNoBim" localSheetId="0">#REF!</definedName>
    <definedName name="LiqNoBim" localSheetId="1">#REF!</definedName>
    <definedName name="LiqNoBim">#REF!</definedName>
    <definedName name="Naturezas" localSheetId="0">#REF!</definedName>
    <definedName name="Naturezas" localSheetId="1">#REF!</definedName>
    <definedName name="Naturezas">#REF!</definedName>
    <definedName name="nobo1" localSheetId="0">#REF!</definedName>
    <definedName name="nobo1" localSheetId="1">#REF!</definedName>
    <definedName name="nobo1">#REF!</definedName>
    <definedName name="Novo" localSheetId="0">#REF!</definedName>
    <definedName name="Novo" localSheetId="1">#REF!</definedName>
    <definedName name="Novo">#REF!</definedName>
    <definedName name="Plan" localSheetId="0">#REF!</definedName>
    <definedName name="Plan" localSheetId="1">#REF!</definedName>
    <definedName name="Plan">#REF!</definedName>
    <definedName name="Planilha" localSheetId="0">#REF!</definedName>
    <definedName name="Planilha" localSheetId="1">#REF!</definedName>
    <definedName name="Planilha">#REF!</definedName>
    <definedName name="Planilha_1" localSheetId="0">#REF!,#REF!</definedName>
    <definedName name="Planilha_1" localSheetId="1">#REF!,#REF!</definedName>
    <definedName name="Planilha_1">#REF!,#REF!</definedName>
    <definedName name="Planilha_1ÁreaTotal" localSheetId="0">#REF!,#REF!</definedName>
    <definedName name="Planilha_1ÁreaTotal" localSheetId="1">#REF!,#REF!</definedName>
    <definedName name="Planilha_1ÁreaTotal">#REF!,#REF!</definedName>
    <definedName name="Planilha_1CabGráfico" localSheetId="0">#REF!</definedName>
    <definedName name="Planilha_1CabGráfico" localSheetId="1">#REF!</definedName>
    <definedName name="Planilha_1CabGráfico">#REF!</definedName>
    <definedName name="Planilha_1TítCols" localSheetId="0">#REF!,#REF!</definedName>
    <definedName name="Planilha_1TítCols" localSheetId="1">#REF!,#REF!</definedName>
    <definedName name="Planilha_1TítCols">#REF!,#REF!</definedName>
    <definedName name="Planilha_1TítLins" localSheetId="0">#REF!</definedName>
    <definedName name="Planilha_1TítLins" localSheetId="1">#REF!</definedName>
    <definedName name="Planilha_1TítLins">#REF!</definedName>
    <definedName name="Planilha_2ÁreaTotal" localSheetId="0">#REF!,#REF!</definedName>
    <definedName name="Planilha_2ÁreaTotal" localSheetId="1">#REF!,#REF!</definedName>
    <definedName name="Planilha_2ÁreaTotal">#REF!,#REF!</definedName>
    <definedName name="Planilha_2CabGráfico" localSheetId="0">#REF!</definedName>
    <definedName name="Planilha_2CabGráfico" localSheetId="1">#REF!</definedName>
    <definedName name="Planilha_2CabGráfico">#REF!</definedName>
    <definedName name="Planilha_2TítCols" localSheetId="0">#REF!,#REF!</definedName>
    <definedName name="Planilha_2TítCols" localSheetId="1">#REF!,#REF!</definedName>
    <definedName name="Planilha_2TítCols">#REF!,#REF!</definedName>
    <definedName name="Planilha_2TítLins" localSheetId="0">#REF!</definedName>
    <definedName name="Planilha_2TítLins" localSheetId="1">#REF!</definedName>
    <definedName name="Planilha_2TítLins">#REF!</definedName>
    <definedName name="Planilha_3ÁreaTotal" localSheetId="0">#REF!,#REF!</definedName>
    <definedName name="Planilha_3ÁreaTotal" localSheetId="1">#REF!,#REF!</definedName>
    <definedName name="Planilha_3ÁreaTotal">#REF!,#REF!</definedName>
    <definedName name="Planilha_3CabGráfico" localSheetId="0">#REF!</definedName>
    <definedName name="Planilha_3CabGráfico" localSheetId="1">#REF!</definedName>
    <definedName name="Planilha_3CabGráfico">#REF!</definedName>
    <definedName name="Planilha_3TítCols" localSheetId="0">#REF!,#REF!</definedName>
    <definedName name="Planilha_3TítCols" localSheetId="1">#REF!,#REF!</definedName>
    <definedName name="Planilha_3TítCols">#REF!,#REF!</definedName>
    <definedName name="Planilha_3TítLins" localSheetId="0">#REF!</definedName>
    <definedName name="Planilha_3TítLins" localSheetId="1">#REF!</definedName>
    <definedName name="Planilha_3TítLins">#REF!</definedName>
    <definedName name="Planilha_4ÁreaTotal" localSheetId="0">#REF!,#REF!</definedName>
    <definedName name="Planilha_4ÁreaTotal" localSheetId="1">#REF!,#REF!</definedName>
    <definedName name="Planilha_4ÁreaTotal">#REF!,#REF!</definedName>
    <definedName name="Planilha_4TítCols" localSheetId="0">#REF!,#REF!</definedName>
    <definedName name="Planilha_4TítCols" localSheetId="1">#REF!,#REF!</definedName>
    <definedName name="Planilha_4TítCols">#REF!,#REF!</definedName>
    <definedName name="Planilha_Educação" localSheetId="0">#REF!,#REF!</definedName>
    <definedName name="Planilha_Educação" localSheetId="1">#REF!,#REF!</definedName>
    <definedName name="Planilha_Educação">#REF!,#REF!</definedName>
    <definedName name="Planilha1" localSheetId="0">#REF!,#REF!</definedName>
    <definedName name="Planilha1" localSheetId="1">#REF!,#REF!</definedName>
    <definedName name="Planilha1">#REF!,#REF!</definedName>
    <definedName name="Planilhas" localSheetId="0">#REF!</definedName>
    <definedName name="Planilhas" localSheetId="1">#REF!</definedName>
    <definedName name="Planilhas">#REF!</definedName>
    <definedName name="PrevAtu" localSheetId="0">#REF!</definedName>
    <definedName name="PrevAtu" localSheetId="1">#REF!</definedName>
    <definedName name="PrevAtu">#REF!</definedName>
    <definedName name="PrevInicial" localSheetId="0">#REF!</definedName>
    <definedName name="PrevInicial" localSheetId="1">#REF!</definedName>
    <definedName name="PrevInicial">#REF!</definedName>
    <definedName name="RecAnt" localSheetId="0">#REF!</definedName>
    <definedName name="RecAnt" localSheetId="1">#REF!</definedName>
    <definedName name="RecAnt">#REF!</definedName>
    <definedName name="RecBim" localSheetId="0">#REF!</definedName>
    <definedName name="RecBim" localSheetId="1">#REF!</definedName>
    <definedName name="RecBim">#REF!</definedName>
    <definedName name="RecNBim" localSheetId="0">#REF!</definedName>
    <definedName name="RecNBim" localSheetId="1">#REF!</definedName>
    <definedName name="RecNBim">#REF!</definedName>
    <definedName name="RecNoBim" localSheetId="0">#REF!</definedName>
    <definedName name="RecNoBim" localSheetId="1">#REF!</definedName>
    <definedName name="RecNoBim">#REF!</definedName>
    <definedName name="rgps" localSheetId="0">#REF!</definedName>
    <definedName name="rgps" localSheetId="1">#REF!</definedName>
    <definedName name="rgps">#REF!</definedName>
    <definedName name="RGPS1" localSheetId="0">#REF!</definedName>
    <definedName name="RGPS1" localSheetId="1">#REF!</definedName>
    <definedName name="RGPS1">#REF!</definedName>
    <definedName name="RGPS2" localSheetId="0">#REF!,#REF!</definedName>
    <definedName name="RGPS2" localSheetId="1">#REF!,#REF!</definedName>
    <definedName name="RGPS2">#REF!,#REF!</definedName>
    <definedName name="xxx" localSheetId="0">#REF!,#REF!</definedName>
    <definedName name="xxx" localSheetId="1">#REF!,#REF!</definedName>
    <definedName name="xxx">#REF!,#REF!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6" i="183" l="1"/>
  <c r="L76" i="183" l="1"/>
  <c r="N37" i="183" l="1"/>
  <c r="N36" i="183"/>
  <c r="N35" i="183"/>
  <c r="N34" i="183"/>
  <c r="N32" i="183"/>
  <c r="N31" i="183"/>
  <c r="N29" i="183"/>
  <c r="N28" i="183"/>
  <c r="N26" i="183"/>
  <c r="N25" i="183"/>
  <c r="N24" i="183"/>
  <c r="N23" i="183"/>
  <c r="N22" i="183"/>
  <c r="N21" i="183"/>
  <c r="N20" i="183"/>
  <c r="N19" i="183"/>
  <c r="N18" i="183"/>
  <c r="N17" i="183"/>
  <c r="O63" i="183"/>
  <c r="O62" i="183"/>
  <c r="O59" i="183"/>
  <c r="O57" i="183"/>
  <c r="O56" i="183"/>
  <c r="O54" i="183"/>
  <c r="O53" i="183"/>
  <c r="O50" i="183"/>
  <c r="O48" i="183"/>
  <c r="O47" i="183"/>
  <c r="M63" i="183"/>
  <c r="M62" i="183"/>
  <c r="M59" i="183"/>
  <c r="M57" i="183"/>
  <c r="M56" i="183"/>
  <c r="M54" i="183"/>
  <c r="M53" i="183"/>
  <c r="M50" i="183"/>
  <c r="M48" i="183"/>
  <c r="M47" i="183"/>
  <c r="K63" i="183"/>
  <c r="K62" i="183"/>
  <c r="K59" i="183"/>
  <c r="K57" i="183"/>
  <c r="K56" i="183"/>
  <c r="K54" i="183"/>
  <c r="K53" i="183"/>
  <c r="K50" i="183"/>
  <c r="K48" i="183"/>
  <c r="K47" i="183"/>
  <c r="O161" i="183"/>
  <c r="O160" i="183"/>
  <c r="O157" i="183"/>
  <c r="O155" i="183"/>
  <c r="O154" i="183"/>
  <c r="O152" i="183"/>
  <c r="O151" i="183"/>
  <c r="O149" i="183"/>
  <c r="O148" i="183"/>
  <c r="O146" i="183"/>
  <c r="O145" i="183"/>
  <c r="M161" i="183"/>
  <c r="M160" i="183"/>
  <c r="M157" i="183"/>
  <c r="M155" i="183"/>
  <c r="M154" i="183"/>
  <c r="M152" i="183"/>
  <c r="M151" i="183"/>
  <c r="M149" i="183"/>
  <c r="M148" i="183"/>
  <c r="M146" i="183"/>
  <c r="M145" i="183"/>
  <c r="K161" i="183"/>
  <c r="K160" i="183"/>
  <c r="K157" i="183"/>
  <c r="K155" i="183"/>
  <c r="K154" i="183"/>
  <c r="K152" i="183"/>
  <c r="K151" i="183"/>
  <c r="K149" i="183"/>
  <c r="K148" i="183"/>
  <c r="K146" i="183"/>
  <c r="K145" i="183"/>
  <c r="H161" i="183"/>
  <c r="H160" i="183"/>
  <c r="H157" i="183"/>
  <c r="H155" i="183"/>
  <c r="H154" i="183"/>
  <c r="H152" i="183"/>
  <c r="H151" i="183"/>
  <c r="H149" i="183"/>
  <c r="H148" i="183"/>
  <c r="H146" i="183"/>
  <c r="H145" i="183"/>
  <c r="H142" i="183"/>
  <c r="I134" i="183"/>
  <c r="I130" i="183"/>
  <c r="H107" i="183"/>
  <c r="F103" i="183"/>
  <c r="E103" i="183"/>
  <c r="D103" i="183"/>
  <c r="B103" i="183"/>
  <c r="J103" i="183"/>
  <c r="N103" i="183"/>
  <c r="H103" i="183"/>
  <c r="F109" i="183"/>
  <c r="F108" i="183"/>
  <c r="F107" i="183"/>
  <c r="F106" i="183"/>
  <c r="F105" i="183"/>
  <c r="E111" i="183"/>
  <c r="E110" i="183"/>
  <c r="E109" i="183"/>
  <c r="E108" i="183"/>
  <c r="E107" i="183"/>
  <c r="E106" i="183"/>
  <c r="E105" i="183"/>
  <c r="E104" i="183"/>
  <c r="H63" i="183"/>
  <c r="H62" i="183"/>
  <c r="H59" i="183"/>
  <c r="H57" i="183"/>
  <c r="H56" i="183"/>
  <c r="H54" i="183"/>
  <c r="H53" i="183"/>
  <c r="H50" i="183"/>
  <c r="H48" i="183"/>
  <c r="H47" i="183"/>
  <c r="H44" i="183"/>
  <c r="I36" i="183"/>
  <c r="I35" i="183"/>
  <c r="I34" i="183"/>
  <c r="I29" i="183"/>
  <c r="I28" i="183"/>
  <c r="I26" i="183"/>
  <c r="I23" i="183"/>
  <c r="I20" i="183"/>
  <c r="I19" i="183"/>
  <c r="I17" i="183"/>
  <c r="I61" i="183" l="1"/>
  <c r="O142" i="183"/>
  <c r="M142" i="183"/>
  <c r="N109" i="183" l="1"/>
  <c r="N114" i="183" s="1"/>
  <c r="K142" i="183" l="1"/>
  <c r="N123" i="183"/>
  <c r="N122" i="183"/>
  <c r="N116" i="183"/>
  <c r="T112" i="183"/>
  <c r="N104" i="183"/>
  <c r="N121" i="183" l="1"/>
  <c r="N124" i="183" s="1"/>
  <c r="J104" i="183"/>
  <c r="H104" i="183"/>
  <c r="K44" i="183"/>
  <c r="M44" i="183"/>
  <c r="O44" i="183"/>
  <c r="I33" i="183"/>
  <c r="J33" i="183"/>
  <c r="L33" i="183"/>
  <c r="N33" i="183" l="1"/>
  <c r="L159" i="183"/>
  <c r="N147" i="183"/>
  <c r="L147" i="183"/>
  <c r="J147" i="183"/>
  <c r="H159" i="183"/>
  <c r="H144" i="183"/>
  <c r="J109" i="183"/>
  <c r="J105" i="183"/>
  <c r="H147" i="183"/>
  <c r="L49" i="183"/>
  <c r="L16" i="183"/>
  <c r="L15" i="183" s="1"/>
  <c r="J16" i="183"/>
  <c r="I16" i="183"/>
  <c r="I15" i="183" s="1"/>
  <c r="N134" i="183"/>
  <c r="N97" i="183"/>
  <c r="M97" i="183"/>
  <c r="L97" i="183"/>
  <c r="K97" i="183"/>
  <c r="I97" i="183"/>
  <c r="K135" i="183"/>
  <c r="I153" i="183"/>
  <c r="O186" i="183"/>
  <c r="M186" i="183"/>
  <c r="H111" i="183"/>
  <c r="N111" i="183"/>
  <c r="H110" i="183"/>
  <c r="N110" i="183"/>
  <c r="I124" i="183"/>
  <c r="H153" i="183"/>
  <c r="L129" i="183"/>
  <c r="O167" i="183"/>
  <c r="N159" i="183"/>
  <c r="N156" i="183"/>
  <c r="N183" i="183" s="1"/>
  <c r="N153" i="183"/>
  <c r="N150" i="183"/>
  <c r="N144" i="183"/>
  <c r="N141" i="183"/>
  <c r="L156" i="183"/>
  <c r="L153" i="183"/>
  <c r="L150" i="183"/>
  <c r="L144" i="183"/>
  <c r="L141" i="183"/>
  <c r="J159" i="183"/>
  <c r="J156" i="183"/>
  <c r="J153" i="183"/>
  <c r="J150" i="183"/>
  <c r="J144" i="183"/>
  <c r="J141" i="183"/>
  <c r="I156" i="183"/>
  <c r="I150" i="183"/>
  <c r="I141" i="183"/>
  <c r="H150" i="183"/>
  <c r="H156" i="183"/>
  <c r="H141" i="183"/>
  <c r="J129" i="183"/>
  <c r="J135" i="183" s="1"/>
  <c r="M135" i="183"/>
  <c r="I129" i="183"/>
  <c r="I135" i="183" s="1"/>
  <c r="N130" i="183"/>
  <c r="M124" i="183"/>
  <c r="L124" i="183"/>
  <c r="K124" i="183"/>
  <c r="O88" i="183"/>
  <c r="O173" i="183" s="1"/>
  <c r="O89" i="183"/>
  <c r="O174" i="183" s="1"/>
  <c r="A89" i="183"/>
  <c r="A174" i="183"/>
  <c r="A87" i="183"/>
  <c r="A172" i="183" s="1"/>
  <c r="A86" i="183"/>
  <c r="A171" i="183" s="1"/>
  <c r="A85" i="183"/>
  <c r="A170" i="183" s="1"/>
  <c r="A84" i="183"/>
  <c r="A169" i="183"/>
  <c r="A83" i="183"/>
  <c r="A168" i="183"/>
  <c r="J58" i="183"/>
  <c r="J46" i="183"/>
  <c r="I46" i="183"/>
  <c r="N61" i="183"/>
  <c r="O61" i="183" s="1"/>
  <c r="L61" i="183"/>
  <c r="M61" i="183" s="1"/>
  <c r="J61" i="183"/>
  <c r="K61" i="183" s="1"/>
  <c r="H61" i="183"/>
  <c r="N58" i="183"/>
  <c r="L58" i="183"/>
  <c r="L183" i="183" s="1"/>
  <c r="I58" i="183"/>
  <c r="H58" i="183"/>
  <c r="N55" i="183"/>
  <c r="L55" i="183"/>
  <c r="J55" i="183"/>
  <c r="I55" i="183"/>
  <c r="H55" i="183"/>
  <c r="N52" i="183"/>
  <c r="L52" i="183"/>
  <c r="J52" i="183"/>
  <c r="I52" i="183"/>
  <c r="H52" i="183"/>
  <c r="N49" i="183"/>
  <c r="J49" i="183"/>
  <c r="I49" i="183"/>
  <c r="H49" i="183"/>
  <c r="N46" i="183"/>
  <c r="L46" i="183"/>
  <c r="H46" i="183"/>
  <c r="N43" i="183"/>
  <c r="L43" i="183"/>
  <c r="J43" i="183"/>
  <c r="I43" i="183"/>
  <c r="H43" i="183"/>
  <c r="M33" i="183"/>
  <c r="M27" i="183"/>
  <c r="L27" i="183"/>
  <c r="K33" i="183"/>
  <c r="K27" i="183"/>
  <c r="J27" i="183"/>
  <c r="I27" i="183"/>
  <c r="M16" i="183"/>
  <c r="M15" i="183" s="1"/>
  <c r="K16" i="183"/>
  <c r="K15" i="183" s="1"/>
  <c r="N108" i="183"/>
  <c r="K186" i="183"/>
  <c r="H106" i="183"/>
  <c r="I144" i="183"/>
  <c r="H109" i="183"/>
  <c r="N106" i="183"/>
  <c r="N107" i="183"/>
  <c r="J107" i="183"/>
  <c r="H108" i="183"/>
  <c r="I159" i="183"/>
  <c r="I147" i="183"/>
  <c r="N105" i="183"/>
  <c r="K159" i="183" l="1"/>
  <c r="O159" i="183"/>
  <c r="M159" i="183"/>
  <c r="K156" i="183"/>
  <c r="M156" i="183"/>
  <c r="O156" i="183"/>
  <c r="O153" i="183"/>
  <c r="K153" i="183"/>
  <c r="M153" i="183"/>
  <c r="O150" i="183"/>
  <c r="K150" i="183"/>
  <c r="M150" i="183"/>
  <c r="O147" i="183"/>
  <c r="M147" i="183"/>
  <c r="K147" i="183"/>
  <c r="O144" i="183"/>
  <c r="M144" i="183"/>
  <c r="K144" i="183"/>
  <c r="M58" i="183"/>
  <c r="O58" i="183"/>
  <c r="K58" i="183"/>
  <c r="O55" i="183"/>
  <c r="M55" i="183"/>
  <c r="K55" i="183"/>
  <c r="K52" i="183"/>
  <c r="M52" i="183"/>
  <c r="O52" i="183"/>
  <c r="O46" i="183"/>
  <c r="M46" i="183"/>
  <c r="K46" i="183"/>
  <c r="O49" i="183"/>
  <c r="K49" i="183"/>
  <c r="M49" i="183"/>
  <c r="N27" i="183"/>
  <c r="J15" i="183"/>
  <c r="J38" i="183" s="1"/>
  <c r="N16" i="183"/>
  <c r="H184" i="183"/>
  <c r="H178" i="183"/>
  <c r="H182" i="183"/>
  <c r="J178" i="183"/>
  <c r="J183" i="183"/>
  <c r="L178" i="183"/>
  <c r="N178" i="183"/>
  <c r="O141" i="183"/>
  <c r="K141" i="183"/>
  <c r="K129" i="183" s="1"/>
  <c r="M141" i="183"/>
  <c r="M129" i="183" s="1"/>
  <c r="K43" i="183"/>
  <c r="M43" i="183"/>
  <c r="O43" i="183"/>
  <c r="M38" i="183"/>
  <c r="H181" i="183"/>
  <c r="I178" i="183"/>
  <c r="H162" i="183"/>
  <c r="H179" i="183"/>
  <c r="J181" i="183"/>
  <c r="H183" i="183"/>
  <c r="H180" i="183"/>
  <c r="I183" i="183"/>
  <c r="H105" i="183"/>
  <c r="J108" i="183"/>
  <c r="I184" i="183"/>
  <c r="H64" i="183"/>
  <c r="I38" i="183"/>
  <c r="L181" i="183"/>
  <c r="J182" i="183"/>
  <c r="N181" i="183"/>
  <c r="L64" i="183"/>
  <c r="L67" i="183" s="1"/>
  <c r="L71" i="183" s="1"/>
  <c r="N179" i="183"/>
  <c r="N184" i="183"/>
  <c r="I182" i="183"/>
  <c r="N129" i="183"/>
  <c r="L184" i="183"/>
  <c r="J184" i="183"/>
  <c r="I180" i="183"/>
  <c r="K38" i="183"/>
  <c r="N182" i="183"/>
  <c r="N162" i="183"/>
  <c r="N180" i="183"/>
  <c r="L182" i="183"/>
  <c r="L162" i="183"/>
  <c r="L180" i="183"/>
  <c r="L179" i="183"/>
  <c r="J162" i="183"/>
  <c r="J180" i="183"/>
  <c r="I162" i="183"/>
  <c r="L135" i="183"/>
  <c r="N135" i="183" s="1"/>
  <c r="N64" i="183"/>
  <c r="N67" i="183" s="1"/>
  <c r="N71" i="183" s="1"/>
  <c r="J64" i="183"/>
  <c r="J179" i="183"/>
  <c r="I181" i="183"/>
  <c r="I64" i="183"/>
  <c r="I179" i="183"/>
  <c r="L38" i="183"/>
  <c r="O162" i="183" l="1"/>
  <c r="M162" i="183"/>
  <c r="K162" i="183"/>
  <c r="K178" i="183"/>
  <c r="O64" i="183"/>
  <c r="M64" i="183"/>
  <c r="K64" i="183"/>
  <c r="N15" i="183"/>
  <c r="N38" i="183"/>
  <c r="K183" i="183"/>
  <c r="J67" i="183"/>
  <c r="J71" i="183" s="1"/>
  <c r="J76" i="183" s="1"/>
  <c r="M179" i="183"/>
  <c r="O178" i="183"/>
  <c r="M178" i="183"/>
  <c r="J72" i="183"/>
  <c r="K182" i="183"/>
  <c r="O182" i="183"/>
  <c r="H185" i="183"/>
  <c r="H187" i="183" s="1"/>
  <c r="O183" i="183"/>
  <c r="M183" i="183"/>
  <c r="O184" i="183"/>
  <c r="M184" i="183"/>
  <c r="K184" i="183"/>
  <c r="M182" i="183"/>
  <c r="L185" i="183"/>
  <c r="N185" i="183"/>
  <c r="J185" i="183"/>
  <c r="K181" i="183"/>
  <c r="O181" i="183"/>
  <c r="M181" i="183"/>
  <c r="K180" i="183"/>
  <c r="M180" i="183"/>
  <c r="O180" i="183"/>
  <c r="O179" i="183"/>
  <c r="K179" i="183"/>
  <c r="I185" i="183"/>
  <c r="J74" i="183" l="1"/>
  <c r="L74" i="183"/>
  <c r="J75" i="183" s="1"/>
  <c r="N74" i="183"/>
  <c r="N187" i="183"/>
  <c r="L187" i="183"/>
  <c r="J187" i="183"/>
  <c r="M185" i="183"/>
  <c r="K185" i="183"/>
  <c r="I187" i="183"/>
  <c r="O185" i="183"/>
  <c r="K187" i="183" l="1"/>
  <c r="M187" i="183"/>
  <c r="O187" i="18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Renato Ferreira Costa</author>
  </authors>
  <commentList>
    <comment ref="A93" authorId="0" shapeId="0" xr:uid="{09AA8276-8762-4C19-9A4A-F3969C90AFD7}">
      <text>
        <r>
          <rPr>
            <b/>
            <sz val="13"/>
            <color indexed="81"/>
            <rFont val="Tahoma"/>
            <family val="2"/>
          </rPr>
          <t>Renato Ferreira Costa:</t>
        </r>
        <r>
          <rPr>
            <sz val="13"/>
            <color indexed="81"/>
            <rFont val="Tahoma"/>
            <family val="2"/>
          </rPr>
          <t xml:space="preserve">
 (saldo final = XXd)</t>
        </r>
      </text>
    </comment>
    <comment ref="B101" authorId="0" shapeId="0" xr:uid="{A5FB49AC-1865-4003-B01B-30C0B36E1972}">
      <text>
        <r>
          <rPr>
            <b/>
            <sz val="9"/>
            <color indexed="81"/>
            <rFont val="Segoe UI"/>
            <family val="2"/>
          </rPr>
          <t>Renato Ferreira Costa:</t>
        </r>
        <r>
          <rPr>
            <sz val="9"/>
            <color indexed="81"/>
            <rFont val="Segoe UI"/>
            <family val="2"/>
          </rPr>
          <t xml:space="preserve">
Criar Conta de Controle</t>
        </r>
      </text>
    </comment>
    <comment ref="D101" authorId="0" shapeId="0" xr:uid="{257E1F76-A136-4BE1-B52D-A58E0C3637C4}">
      <text>
        <r>
          <rPr>
            <b/>
            <sz val="9"/>
            <color indexed="81"/>
            <rFont val="Segoe UI"/>
            <family val="2"/>
          </rPr>
          <t>Renato Ferreira Costa:</t>
        </r>
        <r>
          <rPr>
            <sz val="9"/>
            <color indexed="81"/>
            <rFont val="Segoe UI"/>
            <family val="2"/>
          </rPr>
          <t xml:space="preserve">
Criar Conta de Controle</t>
        </r>
      </text>
    </comment>
    <comment ref="F101" authorId="0" shapeId="0" xr:uid="{64B467B0-8949-4A6E-91BB-5DC61344D20D}">
      <text>
        <r>
          <rPr>
            <b/>
            <sz val="9"/>
            <color indexed="81"/>
            <rFont val="Segoe UI"/>
            <family val="2"/>
          </rPr>
          <t>Renato Ferreira Costa:</t>
        </r>
        <r>
          <rPr>
            <sz val="9"/>
            <color indexed="81"/>
            <rFont val="Segoe UI"/>
            <family val="2"/>
          </rPr>
          <t xml:space="preserve">
Criar Conta de Controle</t>
        </r>
      </text>
    </comment>
    <comment ref="A186" authorId="0" shapeId="0" xr:uid="{3C60C27A-13E6-49A2-BB7C-53781500DF8D}">
      <text>
        <r>
          <rPr>
            <b/>
            <sz val="11"/>
            <color indexed="81"/>
            <rFont val="Tahoma"/>
            <family val="2"/>
          </rPr>
          <t>Renato Ferreira Costa:</t>
        </r>
        <r>
          <rPr>
            <sz val="11"/>
            <color indexed="81"/>
            <rFont val="Tahoma"/>
            <family val="2"/>
          </rPr>
          <t xml:space="preserve">
FR's 198, 212 e 225</t>
        </r>
      </text>
    </comment>
  </commentList>
</comments>
</file>

<file path=xl/sharedStrings.xml><?xml version="1.0" encoding="utf-8"?>
<sst xmlns="http://schemas.openxmlformats.org/spreadsheetml/2006/main" count="457" uniqueCount="302">
  <si>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</si>
  <si>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</si>
  <si>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</si>
  <si>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</si>
  <si>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</si>
  <si>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</si>
  <si>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</si>
  <si>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</si>
  <si>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</si>
  <si>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</si>
  <si>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</si>
  <si>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</si>
  <si>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</si>
  <si>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</si>
  <si>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</si>
  <si>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</si>
  <si>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</si>
  <si>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</si>
  <si>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</si>
  <si>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</si>
  <si>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</si>
  <si>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</si>
  <si>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</si>
  <si>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</si>
  <si>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</si>
  <si>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</si>
  <si>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</si>
  <si>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</si>
  <si>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</si>
  <si>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</si>
  <si>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t>(A)</t>
  </si>
  <si>
    <r>
      <t>DÉFICIT (VI)</t>
    </r>
    <r>
      <rPr>
        <vertAlign val="superscript"/>
        <sz val="10"/>
        <rFont val="Times New Roman"/>
        <family val="1"/>
      </rPr>
      <t>1</t>
    </r>
  </si>
  <si>
    <t>(B)</t>
  </si>
  <si>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</si>
  <si>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</si>
  <si>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</si>
  <si>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</si>
  <si>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</si>
  <si>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</si>
  <si>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</si>
  <si>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</si>
  <si>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</si>
  <si>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</si>
  <si>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</si>
  <si>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</si>
  <si>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</si>
  <si>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</si>
  <si>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</si>
  <si>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</si>
  <si>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</si>
  <si>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</si>
  <si>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</si>
  <si>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</si>
  <si>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</si>
  <si>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</si>
  <si>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TOTAL DAS DESPESAS (XII) = (X + XI)</t>
  </si>
  <si>
    <t>(C)</t>
  </si>
  <si>
    <t>(E)</t>
  </si>
  <si>
    <t>(G)</t>
  </si>
  <si>
    <t>SUPERÁVIT (XIII)</t>
  </si>
  <si>
    <t>(D)</t>
  </si>
  <si>
    <t>(F)</t>
  </si>
  <si>
    <t>(H)</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</si>
  <si>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</si>
  <si>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</si>
  <si>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</si>
  <si>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</si>
  <si>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</si>
  <si>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</si>
  <si>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</si>
  <si>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RECEITAS (INTRA-ORÇAMENTÁRIAS) (II)</t>
  </si>
  <si>
    <t xml:space="preserve">    RECEITAS CORRENTES</t>
  </si>
  <si>
    <t xml:space="preserve">        IMPOSTOS, TAXAS E CONTRIBUIÇÕES DE MELHORIA</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</si>
  <si>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</si>
  <si>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</si>
  <si>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</si>
  <si>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</si>
  <si>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</si>
  <si>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</si>
  <si>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</si>
  <si>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</si>
  <si>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</si>
  <si>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</si>
  <si>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</si>
  <si>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Delegação de Serviços Públicos Mediante Concessão, Permissão, Autorização ou Licença</t>
  </si>
  <si>
    <t xml:space="preserve">            Exploração de Recursos Naturais</t>
  </si>
  <si>
    <t xml:space="preserve">            Exploração do Patrimônio Intangível</t>
  </si>
  <si>
    <t xml:space="preserve">            Cessão de Direitos</t>
  </si>
  <si>
    <t xml:space="preserve">            Demais Receitas Patrimoniais</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</si>
  <si>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</si>
  <si>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</si>
  <si>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</si>
  <si>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</si>
  <si>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</si>
  <si>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</si>
  <si>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</si>
  <si>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</si>
  <si>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</si>
  <si>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</si>
  <si>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</si>
  <si>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</si>
  <si>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</si>
  <si>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</si>
  <si>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</si>
  <si>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</si>
  <si>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</si>
  <si>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</si>
  <si>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</si>
  <si>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</si>
  <si>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</si>
  <si>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</si>
  <si>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</si>
  <si>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</si>
  <si>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</si>
  <si>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</si>
  <si>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</si>
  <si>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</si>
  <si>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</si>
  <si>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</si>
  <si>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</si>
  <si>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</si>
  <si>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</si>
  <si>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</si>
  <si>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</si>
  <si>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</si>
  <si>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</si>
  <si>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 xml:space="preserve">            Resgate de Títulos do Tesouro       </t>
  </si>
  <si>
    <t xml:space="preserve">           Demais Receitas de Capital</t>
  </si>
  <si>
    <t>INSCRITAS EM RESTOS A PAGAR NÃO PROCESSADOS                          (k)</t>
  </si>
  <si>
    <t>DESPESAS INTRA-ORÇAMENTÁRIAS</t>
  </si>
  <si>
    <t>Até o 
Bimestre</t>
  </si>
  <si>
    <t>DESPESAS (INTRA-ORÇAMENTÁRIAS) (IX)</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</si>
  <si>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</si>
  <si>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</si>
  <si>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</si>
  <si>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</si>
  <si>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</si>
  <si>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</si>
  <si>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</si>
  <si>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</si>
  <si>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 xml:space="preserve">    RESERVA DE CONTIGÊNCIA</t>
  </si>
  <si>
    <t>GOVERNO DO ESTADO DO RIO DE JANEIRO</t>
  </si>
  <si>
    <t xml:space="preserve">DEMONSTRATIVO DAS RECEITAS E DESPESAS COM AÇÕES E SERVIÇOS PÚBLICOS DE SAÚDE </t>
  </si>
  <si>
    <t>RREO – ANEXO 12  (LC n° 141/2012 art.35)</t>
  </si>
  <si>
    <t>RECEITAS RESULTANTES DE IMPOSTOS E TRANSFERÊNCIAS CONSTITUCIONAIS E LEGAIS</t>
  </si>
  <si>
    <t>PREVISÃO</t>
  </si>
  <si>
    <t xml:space="preserve">  (b/a) x 100 </t>
  </si>
  <si>
    <t>RECEITA DE IMPOSTOS  (I)</t>
  </si>
  <si>
    <t xml:space="preserve">    Receita Resultante do Imposto sobre a Circulação de Mercadorias e Serviços de Transporte Interestadual e Intermunicipal e de Comunicação – ICMS</t>
  </si>
  <si>
    <t xml:space="preserve">        ICMS  - Principal e Encargos (Multas, Juros de Mora, Divida Ativa e Outros Encargos do ICMS)</t>
  </si>
  <si>
    <t xml:space="preserve">        Multas, Juros de Mora, Divida Ativa e Outros Encargos do ICMS</t>
  </si>
  <si>
    <t xml:space="preserve">        Adicional de até 2% do ICMS destinado ao Fundo de Combate à Pobreza (ADCT, art. 82, §1º)</t>
  </si>
  <si>
    <t xml:space="preserve">    Receita Resultante do Imposto de Transmissão Causa Mortis e Doação de Bens e Direitos – ITCD</t>
  </si>
  <si>
    <t xml:space="preserve">        ITCD</t>
  </si>
  <si>
    <t xml:space="preserve">        Multas, Juros de Mora, Dívida Ativa e Outros Encargos do ITCD</t>
  </si>
  <si>
    <t xml:space="preserve">    Receita Resultante do Imposto sobre a Propriedade de Veículos Automotores – IPVA</t>
  </si>
  <si>
    <t xml:space="preserve">        IPVA</t>
  </si>
  <si>
    <t xml:space="preserve">        Multas, Juros de Mora, Dívida Ativa e Outros Encargos do IPVA</t>
  </si>
  <si>
    <t xml:space="preserve">    Receita Resultante do Imposto sobre a Renda e Proventos de Qualquer Natureza Retido na Fonte – IRRF</t>
  </si>
  <si>
    <t>RECEITA DE TRANSFERÊNCIAS CONSTITUCIONAIS E LEGAIS (II)</t>
  </si>
  <si>
    <t xml:space="preserve">    Cota-Parte FPE </t>
  </si>
  <si>
    <t xml:space="preserve">    Cota-Parte IPI-Exportação </t>
  </si>
  <si>
    <t xml:space="preserve">     Outras Transferências ou Compensações Financeiras Provenientes de Impostos e Transferências Constitucionais</t>
  </si>
  <si>
    <t xml:space="preserve">        ICMS-Desoneração - L.C. nº 87/1996 </t>
  </si>
  <si>
    <t xml:space="preserve">        Outras</t>
  </si>
  <si>
    <t>DEDUÇÕES DE TRANSFERÊNCIAS CONSTITUCIONAIS AOS MUNICÍPIOS (III)</t>
  </si>
  <si>
    <t xml:space="preserve">    PARCELA DO ICMS REPASSADA AOS MUNICÍPIOS (25%)</t>
  </si>
  <si>
    <t xml:space="preserve">    PARCELA DO IPVA REPASSADA AOS MUNICÍPIOS (50%)</t>
  </si>
  <si>
    <t xml:space="preserve">    PARCELA DA COTA-PARTE DO IPI-EXPORTAÇÃO REPASSADA AOS MUNICÍPIOS (25%)</t>
  </si>
  <si>
    <t xml:space="preserve">    PARCELA DA COTA-PARTE DA EC nº 123 E LC 194 REPASSADA AOS MUNICÍPIOS (25%)</t>
  </si>
  <si>
    <t>TOTAL DAS RECEITAS RESULTANTES DE IMPOSTOS E TRANFERÊNCIAS CONSTITUCIONAIS E LEGAIS - (IV) = (I) + (II) - (III)</t>
  </si>
  <si>
    <t xml:space="preserve">DESPESAS COM AÇÕES E SERVIÇOS PÚBLICOS DE SAÚDE (ASPS) –  POR SUBFUNÇÃO E CATEGORIA ECONÔMICA </t>
  </si>
  <si>
    <t xml:space="preserve">DOTAÇÃO </t>
  </si>
  <si>
    <t xml:space="preserve">DOTAÇÃO    </t>
  </si>
  <si>
    <t>DESPESAS PAGAS</t>
  </si>
  <si>
    <t xml:space="preserve">Até o bimestre </t>
  </si>
  <si>
    <t xml:space="preserve">% </t>
  </si>
  <si>
    <t>Até o bimestre</t>
  </si>
  <si>
    <t>(d/c) x 100</t>
  </si>
  <si>
    <t>(e/c) x 100</t>
  </si>
  <si>
    <t>(f/c) x 100</t>
  </si>
  <si>
    <t>ATENÇÃO BÁSICA  (V)</t>
  </si>
  <si>
    <t xml:space="preserve">     Despesas Correntes </t>
  </si>
  <si>
    <t xml:space="preserve">     Despesas de Capital</t>
  </si>
  <si>
    <t>ASSISTÊNCIA HOSPITALAR E AMBULATORIAL  (VI)</t>
  </si>
  <si>
    <t xml:space="preserve">     Despesas de Capital </t>
  </si>
  <si>
    <t>SUPORTE PROFILÁTICO E TERAPÊUTICO  (VII)</t>
  </si>
  <si>
    <t>VIGILÂNCIA SANITÁRIA  (VIII)</t>
  </si>
  <si>
    <t>VIGILÂNCIA EPIDEMIOLÓGICA  (IX)</t>
  </si>
  <si>
    <t>ALIMENTAÇÃO E NUTRIÇÃO  (X)</t>
  </si>
  <si>
    <t>OUTRAS SUBFUNÇÕES (XI)</t>
  </si>
  <si>
    <t>TOTAL (XII) = (V + VI + VII + VIII + IX + X + XI)</t>
  </si>
  <si>
    <t>APURAÇÃO DO CUMPRIMENTO DO LIMITE MÍNIMO PARA APLICAÇÃO EM ASPS</t>
  </si>
  <si>
    <t>Total das Despesas com ASPS (XIII) = (XII)</t>
  </si>
  <si>
    <t>(-) Restos a Pagar Não Processados Inscritos Indevidamente no Exercício sem Disponibilidade Financeira (XIV)</t>
  </si>
  <si>
    <t>(-) Despesas Custeadas com Recursos Vinculados à Parcela do Percentual Mínimo que não foi Aplicada em ASPS em Exercícios Anteriores (XV)</t>
  </si>
  <si>
    <t>(-) Despesas Custeadas com Disponibilidade de Caixa Vinculada aos Restos a Pagar Cancelados (XVI)</t>
  </si>
  <si>
    <t>(=) VALOR APLICADO EM ASPS (XVII) = (XIII - XIV - XV - XVI)</t>
  </si>
  <si>
    <t>Despesa Mínima a ser Aplicada em ASPS (XVIII) = (IV) x 12% (LC 141/2012)</t>
  </si>
  <si>
    <t>Despesa Mínima a ser Aplicada em ASPS (XVIII) = (IV) x % (Constituição Estadual)</t>
  </si>
  <si>
    <r>
      <t>Diferença entre o Valor Aplicado e a Despesa Mínima a ser Aplicada (XIX) = (XVII (d ou e) - XVIII)</t>
    </r>
    <r>
      <rPr>
        <vertAlign val="superscript"/>
        <sz val="13"/>
        <rFont val="Times New Roman"/>
        <family val="1"/>
      </rPr>
      <t>1</t>
    </r>
  </si>
  <si>
    <t>Limite não Cumprido (XX) = (XIX) (Quando valor for inferior a zero)</t>
  </si>
  <si>
    <t>PERCENTUAL DA RECEITA DE IMPOSTOS E TRANSFERÊNCIAS CONSTITUCIONAIS E LEGAIS APLICADO EM ASPS  (XVII / IV)*100 (mínimo de 12% conforme LC n° 141/2012 ou % da Constituição Estadual)</t>
  </si>
  <si>
    <t>Continua (1/3)</t>
  </si>
  <si>
    <t xml:space="preserve">Continuação </t>
  </si>
  <si>
    <t>CONTROLE DO VALOR REFERENTE AO PERCENTUAL MÍNIMO NÃO CUMPRIDO EM EXERCÍCIOS ANTERIORES PARA FINS DE APLICAÇÃO DOS RECURSOS VINCULADOS CONFORME ARTIGOS 25 E 26 DA LC 141/2012</t>
  </si>
  <si>
    <t>LIMITE NÃO CUMPRIDO</t>
  </si>
  <si>
    <t>Saldo Inicial (no exercicio atual)</t>
  </si>
  <si>
    <t xml:space="preserve">Despesas Custeadas no Exercício de Referência </t>
  </si>
  <si>
    <r>
      <t>Saldo Final (não aplicado)</t>
    </r>
    <r>
      <rPr>
        <b/>
        <vertAlign val="superscript"/>
        <sz val="13"/>
        <rFont val="Times New Roman"/>
        <family val="1"/>
      </rPr>
      <t>1</t>
    </r>
  </si>
  <si>
    <t xml:space="preserve">Empenhadas                                                  (i) </t>
  </si>
  <si>
    <t>Liquidadas                                                            (j)</t>
  </si>
  <si>
    <t>Pagas                   (k)</t>
  </si>
  <si>
    <t>(l) = (h - (i ou j))</t>
  </si>
  <si>
    <t>Diferença de limite não cumprido em 2021</t>
  </si>
  <si>
    <t xml:space="preserve">Diferença de limite não cumprido em Exercícios Anteriores </t>
  </si>
  <si>
    <t>TOTAL DA DIFERENÇA DE LIMITE NÃO CUMPRIDO EM EXERCÍCIOS ANTERIORES (XXI)</t>
  </si>
  <si>
    <t>EXECUÇÃO DE RESTOS A PAGAR</t>
  </si>
  <si>
    <r>
      <t>EXERCÍCIO DO EMPENHO</t>
    </r>
    <r>
      <rPr>
        <b/>
        <u/>
        <vertAlign val="superscript"/>
        <sz val="13"/>
        <rFont val="Times New Roman"/>
        <family val="1"/>
      </rPr>
      <t>2</t>
    </r>
  </si>
  <si>
    <t xml:space="preserve"> Valor Mínimo para aplicação em ASPS                                                 (m)</t>
  </si>
  <si>
    <t xml:space="preserve"> Valor aplicado em ASPS no exercício                                                  (n)</t>
  </si>
  <si>
    <t>Valor aplicado além do limite mínimo                                                         (o) = (n - m),          se &lt; 0,              então (o) = 0</t>
  </si>
  <si>
    <t>Total inscrito em RP no exercício            (p)</t>
  </si>
  <si>
    <t>RPNP Inscritos Indevidamente no Exercício sem Disponibilidade Financeira         q = (XIVd)</t>
  </si>
  <si>
    <t>Valor inscrito em RP considerado no Limite                                                (r) = (p - (o + q))                        se &lt; 0, então (r) = (0)</t>
  </si>
  <si>
    <t>Total de RP pagos                (s)</t>
  </si>
  <si>
    <t>Total de RP a pagar                                                              (t)</t>
  </si>
  <si>
    <t>Total de RP cancelados ou prescritos                                                                                  (u)</t>
  </si>
  <si>
    <t>Diferença entre o valor aplicado além do limite e o total de RP cancelados                                                       (v) = ((o + q) - u))</t>
  </si>
  <si>
    <t>Empenhos de 2023 (regra nova)</t>
  </si>
  <si>
    <t>Empenhos de 2022 (regra nova)</t>
  </si>
  <si>
    <t>Empenhos de 2021 (regra nova)</t>
  </si>
  <si>
    <t>Empenhos de 2020 (regra nova)</t>
  </si>
  <si>
    <t>Empenhos de 2019 (regra nova)</t>
  </si>
  <si>
    <t>Empenhos de 2018</t>
  </si>
  <si>
    <t>Empenhos de 2017</t>
  </si>
  <si>
    <t>Empenhos de 2016 e anteriores</t>
  </si>
  <si>
    <t xml:space="preserve">TOTAL DOS RESTOS A PAGAR CANCELADOS OU PRESCRITOS ATÉ O FINAL DO EXERCÍCIO ATUAL QUE AFETARAM O CUMPRIMENTO DO LIMITE (XXII) </t>
  </si>
  <si>
    <t xml:space="preserve">TOTAL DOS RESTOS A PAGAR CANCELADOS OU PRESCRITOS ATÉ O FINAL DO EXERCÍCIO ANTERIOR QUE AFETARAM O CUMPRIMENTO DO LIMITE (XXIII) </t>
  </si>
  <si>
    <t>TOTAL DOS RESTOS A PAGAR CANCELADOS OU PRESCRITOS NO EXERCÍCIO ATUAL QUE AFETARAM O CUMPRIMENTO DO LIMITE (XXIV) = (XXII - XXIII)</t>
  </si>
  <si>
    <t>CONTROLE DE RESTOS A PAGAR CANCELADOS OU PRESCRITOS CONSIDERADOS PARA FINS DE APLICAÇÃO DA DISPONIBILIDADE DE CAIXA CONFORME ARTIGO 24§ 1º e 2º DA LC 141/2012</t>
  </si>
  <si>
    <t>RESTOS A PAGAR CANCELADOS OU PRESCRITOS</t>
  </si>
  <si>
    <t>Saldo Inicial</t>
  </si>
  <si>
    <r>
      <t>Saldo Final (não aplicado)</t>
    </r>
    <r>
      <rPr>
        <b/>
        <vertAlign val="superscript"/>
        <sz val="13"/>
        <rFont val="Times New Roman"/>
        <family val="1"/>
      </rPr>
      <t>1</t>
    </r>
    <r>
      <rPr>
        <b/>
        <sz val="13"/>
        <rFont val="Times New Roman"/>
        <family val="1"/>
      </rPr>
      <t xml:space="preserve">           (aa) = (w - (x ou y))</t>
    </r>
  </si>
  <si>
    <t>(w)</t>
  </si>
  <si>
    <t xml:space="preserve">Empenhadas                                           (x)              </t>
  </si>
  <si>
    <t>Liquidadas                    (y)</t>
  </si>
  <si>
    <t>Pagas                    (z)</t>
  </si>
  <si>
    <t xml:space="preserve"> Restos a pagar cancelados ou prescritos em exercícios anteriores a serem compensados (XXVII) </t>
  </si>
  <si>
    <t>TOTAL DE RESTOS A PAGAR CANCELADOS OU PRESCRITOS A COMPENSAR (XXVIII)</t>
  </si>
  <si>
    <t>RECEITAS ADICIONAIS PARA O FINANCIAMENTO DA SAÚDE NÃO COMPUTADAS NO CÁLCULO DO MÍNIMO</t>
  </si>
  <si>
    <t>RECEITAS DE TRANSFERÊNCIAS PARA A SAÚDE  (XXIX)</t>
  </si>
  <si>
    <t xml:space="preserve">     Proveniente da União</t>
  </si>
  <si>
    <t xml:space="preserve">     Proveniente dos Estados </t>
  </si>
  <si>
    <t xml:space="preserve">     Proveniente dos Municípios </t>
  </si>
  <si>
    <t>RECEITA DE OPERAÇÕES DE CRÉDITO INTERNAS E EXTERNAS VINCULADAS A SAÚDE (XXX)</t>
  </si>
  <si>
    <t>OUTRAS RECEITAS (XXXI)</t>
  </si>
  <si>
    <t>TOTAL DE RECEITAS ADICIONAIS PARA FINANCIAMENTO DA SAÚDE (XXXII) = (XXIX + XXX + XXXI)</t>
  </si>
  <si>
    <t>DESPESAS COM SAÚDE NÃO COMPUTADAS NO CÁLCULO DO MÍNIMO</t>
  </si>
  <si>
    <t>DESPESAS COM SAUDE POR SUBFUNÇÕES E CATEGORIA ECONÔMICA NÃO COMPUTADAS NO CÁLCULO DO MÍNIMO</t>
  </si>
  <si>
    <t>ATENÇÃO BÁSICA (XXXIII)</t>
  </si>
  <si>
    <t>ASSISTÊNCIA HOSPITALAR E AMBULATORIAL  (XXXIV)</t>
  </si>
  <si>
    <t>SUPORTE PROFILÁTICO E TERAPÊUTICO (XXXV)</t>
  </si>
  <si>
    <t>VIGILÂNCIA SANITÁRIA (XXXVI)</t>
  </si>
  <si>
    <t>VIGILÂNCIA EPIDEMIOLÓGICA (XXXVII)</t>
  </si>
  <si>
    <t>ALIMENTAÇÃO E NUTRIÇÃO (XXXVIII)</t>
  </si>
  <si>
    <t>OUTRAS SUBFUNÇÕES (XXXIX)</t>
  </si>
  <si>
    <t>TOTAL DAS DESPESAS NÃO COMPUTADAS NO CÁLCULO DO MÍNIMO  (XL) = ( XXXIII + XXXIV + XXXV + XXXVI + XXXVII + XXXVIII + XXXIX)</t>
  </si>
  <si>
    <t>Continua (2/3)</t>
  </si>
  <si>
    <t xml:space="preserve">DESPESAS TOTAIS COM SAÚDE </t>
  </si>
  <si>
    <t>ATENÇÃO BÁSICA (XLI) = (V + XXXIII)</t>
  </si>
  <si>
    <t>ASSISTÊNCIA HOSPITALAR E AMBULATORIAL (XLII) = (VI + XXXIV)</t>
  </si>
  <si>
    <t>SUPORTE PROFILÁTICO E TERAPÊUTICO (XLIII) = (VII + XXXV)</t>
  </si>
  <si>
    <t>VIGILÂNCIA SANITÁRIA (XLIV) = (VIII + XXXVI)</t>
  </si>
  <si>
    <t>VIGILÂNCIA EPIDEMIOLÓGICA (XLV) = (XIX + XXXVII)</t>
  </si>
  <si>
    <t>ALIMENTAÇÃO E NUTRIÇÃO  (XLVI) = (X + XXXVIII)</t>
  </si>
  <si>
    <t>OUTRAS SUBFUNÇÕES (XLVII) = (XI + XXXIX)</t>
  </si>
  <si>
    <t>TOTAL DAS DESPESAS COM SAÚDE (XLVIII) = (XII +XL)</t>
  </si>
  <si>
    <r>
      <t>(-) Despesas executadas com recursos provenientes das transferências de recursos de outros entes</t>
    </r>
    <r>
      <rPr>
        <b/>
        <vertAlign val="superscript"/>
        <sz val="13"/>
        <rFont val="Times New Roman"/>
        <family val="1"/>
      </rPr>
      <t>3</t>
    </r>
  </si>
  <si>
    <t>TOTAL DAS DESPESAS EXECUTADAS COM RECURSOS PRÓPRIOS (XLIX)</t>
  </si>
  <si>
    <t>FONTE: Siafe-Rio - Secretaria de Estado de Fazenda.</t>
  </si>
  <si>
    <t>(3/3)</t>
  </si>
  <si>
    <t>Notas:</t>
  </si>
  <si>
    <r>
      <rPr>
        <vertAlign val="superscript"/>
        <sz val="13"/>
        <rFont val="Times New Roman"/>
        <family val="1"/>
      </rPr>
      <t>1</t>
    </r>
    <r>
      <rPr>
        <sz val="13"/>
        <rFont val="Times New Roman"/>
        <family val="1"/>
      </rPr>
      <t>Nos cinco primeiros bimestres do exercício, o acompanhamento será feito com base na despesa liquidada. No último bimestre do exercício, o valor deverá corresponder ao total da despesa empenhada.</t>
    </r>
  </si>
  <si>
    <r>
      <rPr>
        <vertAlign val="superscript"/>
        <sz val="13"/>
        <rFont val="Times New Roman"/>
        <family val="1"/>
      </rPr>
      <t>2</t>
    </r>
    <r>
      <rPr>
        <sz val="13"/>
        <rFont val="Times New Roman"/>
        <family val="1"/>
      </rPr>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</si>
  <si>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t xml:space="preserve"> Renato Ferreira Costa</t>
  </si>
  <si>
    <t xml:space="preserve"> Ronald Marcio G. Rodrigues</t>
  </si>
  <si>
    <t>Yasmim da Costa Monteiro</t>
  </si>
  <si>
    <t>Coordenador - ID: 4.284.985-3</t>
  </si>
  <si>
    <t>Superintendente - ID: 1.943.584-3</t>
  </si>
  <si>
    <t>Subsecretária de Contabilidade Geral - ID: 4.461.243-5</t>
  </si>
  <si>
    <t>Contador - CRC-RJ-097281/O-6</t>
  </si>
  <si>
    <t>Contador - CRC-RJ-079208/O-8</t>
  </si>
  <si>
    <t>Contadora - CRC-RJ-114428/O-0</t>
  </si>
  <si>
    <t>Empenhos de 2024 (regra nova)</t>
  </si>
  <si>
    <t>Diferença de limite não cumprido em 2024</t>
  </si>
  <si>
    <t>Empenhos de 2025 (regra nova)</t>
  </si>
  <si>
    <t>Diferença de limite não cumprido em 2025</t>
  </si>
  <si>
    <t xml:space="preserve"> Restos a pagar cancelados ou prescritos em 2026 a serem compensados (XXV) </t>
  </si>
  <si>
    <t xml:space="preserve"> Restos a pagar cancelados ou prescritos em 2025 a serem compensados (XXVI) </t>
  </si>
  <si>
    <t>JANEIRO A JUNHO 2026/BIMESTRE MAIO - JUNHO</t>
  </si>
  <si>
    <t xml:space="preserve"> Emissão: 17/07/2026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</si>
</sst>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R$&quot;\ #,##0.00;[Red]\-&quot;R$&quot;\ #,##0.00"/>
    <numFmt numFmtId="43" formatCode="_-* #,##0.00_-;\-* #,##0.00_-;_-* &quot;-&quot;??_-;_-@_-"/>
    <numFmt numFmtId="164" formatCode="_(* #,##0.00_);_(* \(#,##0.00\);_(* &quot;-&quot;??_);_(@_)"/>
    <numFmt numFmtId="165" formatCode="&quot;R$ &quot;#,##0.00_);[Red]\(&quot;R$ &quot;#,##0.00\)"/>
    <numFmt numFmtId="166" formatCode="#,##0.0_);\(#,##0.0\)"/>
    <numFmt numFmtId="167" formatCode="#,##0.00_ ;\-#,##0.00\ "/>
    <numFmt numFmtId="168" formatCode="_-* #,##0_-;\-* #,##0_-;_-* &quot;-&quot;??_-;_-@_-"/>
    <numFmt numFmtId="169" formatCode="#,##0_ ;\-#,##0\ "/>
  </numFmts>
  <fonts count="35" x14ac:knownFonts="1">
    <font>
      <sz val="10"/>
      <name val="Arial"/>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sz val="12"/>
      <name val="Times New Roman"/>
      <family val="1"/>
    </font>
    <font>
      <vertAlign val="superscript"/>
      <sz val="10"/>
      <name val="Times New Roman"/>
      <family val="1"/>
    </font>
    <font>
      <b/>
      <vertAlign val="superscript"/>
      <sz val="10"/>
      <name val="Times New Roman"/>
      <family val="1"/>
    </font>
    <font>
      <sz val="10"/>
      <name val="Arial"/>
      <family val="2"/>
    </font>
    <font>
      <sz val="10"/>
      <name val="Arial"/>
      <family val="2"/>
    </font>
    <font>
      <sz val="10"/>
      <name val="Arial"/>
      <family val="2"/>
    </font>
    <font>
      <sz val="10"/>
      <name val="Arial"/>
      <family val="2"/>
    </font>
    <font>
      <b/>
      <sz val="13"/>
      <name val="Times New Roman"/>
      <family val="1"/>
    </font>
    <font>
      <sz val="13"/>
      <name val="Times New Roman"/>
      <family val="1"/>
    </font>
    <font>
      <b/>
      <u/>
      <sz val="13"/>
      <name val="Times New Roman"/>
      <family val="1"/>
    </font>
    <font>
      <sz val="13"/>
      <name val="Arial"/>
      <family val="2"/>
    </font>
    <font>
      <vertAlign val="superscript"/>
      <sz val="13"/>
      <name val="Times New Roman"/>
      <family val="1"/>
    </font>
    <font>
      <b/>
      <sz val="13"/>
      <name val="Arial"/>
      <family val="2"/>
    </font>
    <font>
      <b/>
      <vertAlign val="superscript"/>
      <sz val="13"/>
      <name val="Times New Roman"/>
      <family val="1"/>
    </font>
    <font>
      <b/>
      <sz val="13"/>
      <color indexed="81"/>
      <name val="Tahoma"/>
      <family val="2"/>
    </font>
    <font>
      <sz val="13"/>
      <color indexed="81"/>
      <name val="Tahoma"/>
      <family val="2"/>
    </font>
    <font>
      <b/>
      <u/>
      <vertAlign val="superscript"/>
      <sz val="13"/>
      <name val="Times New Roman"/>
      <family val="1"/>
    </font>
    <font>
      <b/>
      <sz val="11"/>
      <color indexed="81"/>
      <name val="Tahoma"/>
      <family val="2"/>
    </font>
    <font>
      <sz val="11"/>
      <color indexed="81"/>
      <name val="Tahoma"/>
      <family val="2"/>
    </font>
    <font>
      <sz val="9"/>
      <color indexed="81"/>
      <name val="Segoe UI"/>
      <family val="2"/>
    </font>
    <font>
      <b/>
      <sz val="9"/>
      <color indexed="81"/>
      <name val="Segoe UI"/>
      <family val="2"/>
    </font>
    <font>
      <sz val="11"/>
      <color theme="1"/>
      <name val="Calibri"/>
      <family val="2"/>
      <scheme val="minor"/>
    </font>
    <font>
      <b/>
      <strike/>
      <sz val="10"/>
      <color rgb="FFFF0000"/>
      <name val="Times New Roman"/>
      <family val="1"/>
    </font>
    <font>
      <sz val="13"/>
      <color theme="1"/>
      <name val="Times New Roman"/>
      <family val="1"/>
    </font>
    <font>
      <b/>
      <sz val="13"/>
      <color rgb="FF636363"/>
      <name val="Times New Roman"/>
      <family val="1"/>
    </font>
    <font>
      <b/>
      <sz val="35"/>
      <name val="Times New Roman"/>
      <family val="1"/>
    </font>
    <font>
      <b/>
      <sz val="11"/>
      <color theme="1"/>
      <name val="Calibri"/>
      <family val="2"/>
      <scheme val="minor"/>
    </font>
  </fonts>
  <fills count="10">
    <fill>
      <patternFill patternType="none"/>
    </fill>
    <fill>
      <patternFill patternType="gray125"/>
    </fill>
    <fill>
      <patternFill patternType="lightUp"/>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FFFFFF"/>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4">
    <xf numFmtId="0" fontId="0" fillId="0" borderId="0"/>
    <xf numFmtId="0" fontId="3" fillId="0" borderId="0"/>
    <xf numFmtId="0" fontId="13" fillId="0" borderId="0"/>
    <xf numFmtId="0" fontId="3" fillId="0" borderId="0"/>
    <xf numFmtId="0" fontId="29" fillId="0" borderId="0"/>
    <xf numFmtId="0" fontId="29" fillId="0" borderId="0"/>
    <xf numFmtId="0" fontId="29" fillId="0" borderId="0"/>
    <xf numFmtId="0" fontId="29" fillId="0" borderId="0"/>
    <xf numFmtId="0" fontId="3" fillId="0" borderId="0"/>
    <xf numFmtId="0" fontId="29" fillId="0" borderId="0"/>
    <xf numFmtId="164" fontId="3" fillId="0" borderId="0" applyFont="0" applyFill="0" applyBorder="0" applyAlignment="0" applyProtection="0"/>
    <xf numFmtId="43" fontId="14" fillId="0" borderId="0" applyFont="0" applyFill="0" applyBorder="0" applyAlignment="0" applyProtection="0"/>
    <xf numFmtId="164" fontId="11" fillId="0" borderId="0" applyFont="0" applyFill="0" applyBorder="0" applyAlignment="0" applyProtection="0"/>
    <xf numFmtId="164" fontId="12" fillId="0" borderId="0" applyFont="0" applyFill="0" applyBorder="0" applyAlignment="0" applyProtection="0"/>
  </cellStyleXfs>
  <cellXfs count="510">
    <xf numFmtId="0" fontId="0" fillId="0" borderId="0" xfId="0"/>
    <xf numFmtId="0" fontId="2" fillId="0" borderId="1" xfId="1" applyFont="1" applyBorder="1"/>
    <xf numFmtId="165" fontId="2" fillId="0" borderId="0" xfId="1" applyNumberFormat="1" applyFont="1" applyAlignment="1">
      <alignment horizontal="right"/>
    </xf>
    <xf numFmtId="0" fontId="2" fillId="0" borderId="2" xfId="1" applyFont="1" applyBorder="1"/>
    <xf numFmtId="0" fontId="2" fillId="0" borderId="3" xfId="1" applyFont="1" applyBorder="1"/>
    <xf numFmtId="0" fontId="2" fillId="0" borderId="4" xfId="1" applyFont="1" applyBorder="1"/>
    <xf numFmtId="0" fontId="2" fillId="0" borderId="5" xfId="1" applyFont="1" applyBorder="1"/>
    <xf numFmtId="0" fontId="2" fillId="0" borderId="6" xfId="1" applyFont="1" applyBorder="1"/>
    <xf numFmtId="0" fontId="2" fillId="0" borderId="7" xfId="1" applyFont="1" applyBorder="1"/>
    <xf numFmtId="0" fontId="2" fillId="0" borderId="8" xfId="1" applyFont="1" applyBorder="1"/>
    <xf numFmtId="0" fontId="2" fillId="0" borderId="9" xfId="1" applyFont="1" applyBorder="1"/>
    <xf numFmtId="0" fontId="2" fillId="0" borderId="10" xfId="1" applyFont="1" applyBorder="1"/>
    <xf numFmtId="0" fontId="2" fillId="0" borderId="11" xfId="1" applyFont="1" applyBorder="1"/>
    <xf numFmtId="0" fontId="2" fillId="0" borderId="12" xfId="1" applyFont="1" applyBorder="1"/>
    <xf numFmtId="0" fontId="2" fillId="0" borderId="13" xfId="1" applyFont="1" applyBorder="1"/>
    <xf numFmtId="0" fontId="4" fillId="3" borderId="3" xfId="1" applyFont="1" applyFill="1" applyBorder="1" applyAlignment="1">
      <alignment horizontal="center"/>
    </xf>
    <xf numFmtId="49" fontId="2" fillId="0" borderId="3" xfId="1" applyNumberFormat="1" applyFont="1" applyBorder="1"/>
    <xf numFmtId="37" fontId="2" fillId="0" borderId="3" xfId="1" applyNumberFormat="1" applyFont="1" applyBorder="1"/>
    <xf numFmtId="37" fontId="2" fillId="0" borderId="5" xfId="1" applyNumberFormat="1" applyFont="1" applyBorder="1"/>
    <xf numFmtId="0" fontId="4" fillId="3" borderId="13" xfId="1" applyFont="1" applyFill="1" applyBorder="1" applyAlignment="1">
      <alignment horizontal="center"/>
    </xf>
    <xf numFmtId="0" fontId="4" fillId="3" borderId="10" xfId="1" applyFont="1" applyFill="1" applyBorder="1" applyAlignment="1">
      <alignment horizontal="center"/>
    </xf>
    <xf numFmtId="0" fontId="4" fillId="3" borderId="5" xfId="1" applyFont="1" applyFill="1" applyBorder="1" applyAlignment="1">
      <alignment horizontal="center"/>
    </xf>
    <xf numFmtId="0" fontId="4" fillId="3" borderId="11" xfId="1" applyFont="1" applyFill="1" applyBorder="1" applyAlignment="1">
      <alignment horizontal="center"/>
    </xf>
    <xf numFmtId="0" fontId="1" fillId="0" borderId="5" xfId="1" applyFont="1" applyBorder="1" applyAlignment="1">
      <alignment horizontal="left" vertical="center" wrapText="1"/>
    </xf>
    <xf numFmtId="49" fontId="2" fillId="0" borderId="0" xfId="1" applyNumberFormat="1" applyFont="1" applyAlignment="1">
      <alignment horizontal="center"/>
    </xf>
    <xf numFmtId="166" fontId="2" fillId="0" borderId="0" xfId="1" applyNumberFormat="1" applyFont="1"/>
    <xf numFmtId="0" fontId="2" fillId="0" borderId="0" xfId="1" applyFont="1" applyAlignment="1">
      <alignment horizontal="right"/>
    </xf>
    <xf numFmtId="49" fontId="4" fillId="3" borderId="4" xfId="1" applyNumberFormat="1" applyFont="1" applyFill="1" applyBorder="1"/>
    <xf numFmtId="49" fontId="4" fillId="3" borderId="4" xfId="1" applyNumberFormat="1" applyFont="1" applyFill="1" applyBorder="1" applyAlignment="1">
      <alignment horizontal="center"/>
    </xf>
    <xf numFmtId="0" fontId="7" fillId="3" borderId="3" xfId="1" applyFont="1" applyFill="1" applyBorder="1" applyAlignment="1">
      <alignment horizontal="center"/>
    </xf>
    <xf numFmtId="166" fontId="4" fillId="3" borderId="5" xfId="1" applyNumberFormat="1" applyFont="1" applyFill="1" applyBorder="1" applyAlignment="1">
      <alignment horizontal="center"/>
    </xf>
    <xf numFmtId="49" fontId="4" fillId="3" borderId="3" xfId="1" applyNumberFormat="1" applyFont="1" applyFill="1" applyBorder="1" applyAlignment="1">
      <alignment horizontal="center"/>
    </xf>
    <xf numFmtId="0" fontId="4" fillId="3" borderId="10" xfId="1" applyFont="1" applyFill="1" applyBorder="1"/>
    <xf numFmtId="49" fontId="4" fillId="3" borderId="11" xfId="1" applyNumberFormat="1" applyFont="1" applyFill="1" applyBorder="1" applyAlignment="1">
      <alignment vertical="center"/>
    </xf>
    <xf numFmtId="49" fontId="4" fillId="3" borderId="6" xfId="1" applyNumberFormat="1" applyFont="1" applyFill="1" applyBorder="1" applyAlignment="1">
      <alignment vertical="center"/>
    </xf>
    <xf numFmtId="166" fontId="4" fillId="3" borderId="11" xfId="1" applyNumberFormat="1" applyFont="1" applyFill="1" applyBorder="1" applyAlignment="1">
      <alignment horizontal="center"/>
    </xf>
    <xf numFmtId="49" fontId="4" fillId="3" borderId="10" xfId="1" applyNumberFormat="1" applyFont="1" applyFill="1" applyBorder="1" applyAlignment="1">
      <alignment horizontal="center"/>
    </xf>
    <xf numFmtId="37" fontId="2" fillId="0" borderId="14" xfId="1" applyNumberFormat="1" applyFont="1" applyBorder="1"/>
    <xf numFmtId="37" fontId="2" fillId="0" borderId="13" xfId="1" applyNumberFormat="1" applyFont="1" applyBorder="1"/>
    <xf numFmtId="166" fontId="2" fillId="0" borderId="14" xfId="1" applyNumberFormat="1" applyFont="1" applyBorder="1"/>
    <xf numFmtId="166" fontId="2" fillId="0" borderId="13" xfId="1" applyNumberFormat="1" applyFont="1" applyBorder="1"/>
    <xf numFmtId="166" fontId="2" fillId="0" borderId="3" xfId="1" applyNumberFormat="1" applyFont="1" applyBorder="1"/>
    <xf numFmtId="37" fontId="2" fillId="0" borderId="2" xfId="1" applyNumberFormat="1" applyFont="1" applyBorder="1"/>
    <xf numFmtId="166" fontId="2" fillId="0" borderId="2" xfId="1" applyNumberFormat="1" applyFont="1" applyBorder="1"/>
    <xf numFmtId="166" fontId="2" fillId="0" borderId="5" xfId="1" applyNumberFormat="1" applyFont="1" applyBorder="1"/>
    <xf numFmtId="49" fontId="2" fillId="0" borderId="3" xfId="1" applyNumberFormat="1" applyFont="1" applyBorder="1" applyAlignment="1">
      <alignment wrapText="1"/>
    </xf>
    <xf numFmtId="0" fontId="5" fillId="0" borderId="3" xfId="1" applyFont="1" applyBorder="1" applyAlignment="1">
      <alignment horizontal="justify" vertical="top" wrapText="1"/>
    </xf>
    <xf numFmtId="49" fontId="2" fillId="0" borderId="7" xfId="1" applyNumberFormat="1" applyFont="1" applyBorder="1"/>
    <xf numFmtId="37" fontId="2" fillId="0" borderId="9" xfId="1" applyNumberFormat="1" applyFont="1" applyBorder="1"/>
    <xf numFmtId="37" fontId="2" fillId="0" borderId="8" xfId="1" applyNumberFormat="1" applyFont="1" applyBorder="1"/>
    <xf numFmtId="166" fontId="2" fillId="0" borderId="8" xfId="1" applyNumberFormat="1" applyFont="1" applyBorder="1"/>
    <xf numFmtId="37" fontId="2" fillId="0" borderId="4" xfId="1" applyNumberFormat="1" applyFont="1" applyBorder="1"/>
    <xf numFmtId="166" fontId="2" fillId="0" borderId="9" xfId="1" applyNumberFormat="1" applyFont="1" applyBorder="1"/>
    <xf numFmtId="166" fontId="2" fillId="0" borderId="7" xfId="1" applyNumberFormat="1" applyFont="1" applyBorder="1"/>
    <xf numFmtId="0" fontId="2" fillId="0" borderId="4" xfId="1" applyFont="1" applyBorder="1" applyAlignment="1">
      <alignment wrapText="1"/>
    </xf>
    <xf numFmtId="37" fontId="2" fillId="0" borderId="12" xfId="1" applyNumberFormat="1" applyFont="1" applyBorder="1"/>
    <xf numFmtId="37" fontId="2" fillId="0" borderId="13" xfId="1" applyNumberFormat="1" applyFont="1" applyBorder="1" applyAlignment="1">
      <alignment horizontal="center"/>
    </xf>
    <xf numFmtId="37" fontId="2" fillId="0" borderId="4" xfId="1" applyNumberFormat="1" applyFont="1" applyBorder="1" applyAlignment="1">
      <alignment horizontal="center"/>
    </xf>
    <xf numFmtId="37" fontId="2" fillId="0" borderId="0" xfId="1" applyNumberFormat="1" applyFont="1"/>
    <xf numFmtId="37" fontId="2" fillId="0" borderId="5" xfId="1" applyNumberFormat="1" applyFont="1" applyBorder="1" applyAlignment="1">
      <alignment horizontal="center"/>
    </xf>
    <xf numFmtId="37" fontId="2" fillId="0" borderId="3" xfId="1" applyNumberFormat="1" applyFont="1" applyBorder="1" applyAlignment="1">
      <alignment horizontal="center"/>
    </xf>
    <xf numFmtId="37" fontId="2" fillId="0" borderId="11" xfId="1" applyNumberFormat="1" applyFont="1" applyBorder="1"/>
    <xf numFmtId="37" fontId="2" fillId="0" borderId="1" xfId="1" applyNumberFormat="1" applyFont="1" applyBorder="1"/>
    <xf numFmtId="166" fontId="2" fillId="0" borderId="6" xfId="1" applyNumberFormat="1" applyFont="1" applyBorder="1"/>
    <xf numFmtId="166" fontId="2" fillId="0" borderId="11" xfId="1" applyNumberFormat="1" applyFont="1" applyBorder="1"/>
    <xf numFmtId="37" fontId="2" fillId="0" borderId="6" xfId="1" applyNumberFormat="1" applyFont="1" applyBorder="1"/>
    <xf numFmtId="37" fontId="2" fillId="0" borderId="10" xfId="1" applyNumberFormat="1" applyFont="1" applyBorder="1" applyAlignment="1">
      <alignment horizontal="center"/>
    </xf>
    <xf numFmtId="37" fontId="4" fillId="0" borderId="7" xfId="1" applyNumberFormat="1" applyFont="1" applyBorder="1" applyAlignment="1">
      <alignment horizontal="center"/>
    </xf>
    <xf numFmtId="37" fontId="2" fillId="2" borderId="4" xfId="1" applyNumberFormat="1" applyFont="1" applyFill="1" applyBorder="1" applyAlignment="1">
      <alignment horizontal="center"/>
    </xf>
    <xf numFmtId="49" fontId="2" fillId="3" borderId="9" xfId="1" applyNumberFormat="1" applyFont="1" applyFill="1" applyBorder="1"/>
    <xf numFmtId="37" fontId="4" fillId="3" borderId="8" xfId="1" applyNumberFormat="1" applyFont="1" applyFill="1" applyBorder="1" applyAlignment="1">
      <alignment horizontal="center"/>
    </xf>
    <xf numFmtId="37" fontId="4" fillId="3" borderId="9" xfId="1" applyNumberFormat="1" applyFont="1" applyFill="1" applyBorder="1" applyAlignment="1">
      <alignment horizontal="center"/>
    </xf>
    <xf numFmtId="37" fontId="2" fillId="3" borderId="7" xfId="1" applyNumberFormat="1" applyFont="1" applyFill="1" applyBorder="1" applyAlignment="1">
      <alignment horizontal="center"/>
    </xf>
    <xf numFmtId="49" fontId="2" fillId="0" borderId="5" xfId="1" applyNumberFormat="1" applyFont="1" applyBorder="1" applyAlignment="1">
      <alignment wrapText="1"/>
    </xf>
    <xf numFmtId="37" fontId="2" fillId="2" borderId="7" xfId="1" applyNumberFormat="1" applyFont="1" applyFill="1" applyBorder="1" applyAlignment="1">
      <alignment horizontal="center" vertical="center"/>
    </xf>
    <xf numFmtId="37" fontId="2" fillId="0" borderId="15" xfId="1" applyNumberFormat="1" applyFont="1" applyBorder="1" applyAlignment="1">
      <alignment horizontal="center" vertical="center"/>
    </xf>
    <xf numFmtId="49" fontId="2" fillId="0" borderId="7" xfId="1" applyNumberFormat="1" applyFont="1" applyBorder="1" applyAlignment="1">
      <alignment wrapText="1"/>
    </xf>
    <xf numFmtId="0" fontId="2" fillId="0" borderId="9" xfId="1" applyFont="1" applyBorder="1" applyAlignment="1">
      <alignment horizontal="justify"/>
    </xf>
    <xf numFmtId="0" fontId="4" fillId="3" borderId="13" xfId="1" applyFont="1" applyFill="1" applyBorder="1"/>
    <xf numFmtId="0" fontId="4" fillId="3" borderId="4" xfId="1" applyFont="1" applyFill="1" applyBorder="1" applyAlignment="1">
      <alignment horizontal="center"/>
    </xf>
    <xf numFmtId="0" fontId="7" fillId="3" borderId="5" xfId="1" applyFont="1" applyFill="1" applyBorder="1" applyAlignment="1">
      <alignment horizontal="center"/>
    </xf>
    <xf numFmtId="0" fontId="4" fillId="3" borderId="5" xfId="1" applyFont="1" applyFill="1" applyBorder="1" applyAlignment="1">
      <alignment horizontal="center" wrapText="1"/>
    </xf>
    <xf numFmtId="0" fontId="4" fillId="3" borderId="11" xfId="1" applyFont="1" applyFill="1" applyBorder="1"/>
    <xf numFmtId="0" fontId="30" fillId="3" borderId="10" xfId="1" applyFont="1" applyFill="1" applyBorder="1" applyAlignment="1">
      <alignment horizontal="center"/>
    </xf>
    <xf numFmtId="49" fontId="2" fillId="0" borderId="10" xfId="1" applyNumberFormat="1" applyFont="1" applyBorder="1"/>
    <xf numFmtId="166" fontId="2" fillId="0" borderId="10" xfId="1" applyNumberFormat="1" applyFont="1" applyBorder="1"/>
    <xf numFmtId="37" fontId="2" fillId="0" borderId="10" xfId="1" applyNumberFormat="1" applyFont="1" applyBorder="1"/>
    <xf numFmtId="49" fontId="4" fillId="3" borderId="14" xfId="1" applyNumberFormat="1" applyFont="1" applyFill="1" applyBorder="1"/>
    <xf numFmtId="0" fontId="4" fillId="4" borderId="2" xfId="1" applyFont="1" applyFill="1" applyBorder="1" applyAlignment="1">
      <alignment horizontal="center"/>
    </xf>
    <xf numFmtId="0" fontId="4" fillId="4" borderId="6" xfId="1" applyFont="1" applyFill="1" applyBorder="1"/>
    <xf numFmtId="166" fontId="2" fillId="0" borderId="12" xfId="1" applyNumberFormat="1" applyFont="1" applyBorder="1"/>
    <xf numFmtId="0" fontId="1" fillId="0" borderId="2" xfId="1" applyFont="1" applyBorder="1" applyAlignment="1">
      <alignment horizontal="left" vertical="center" wrapText="1"/>
    </xf>
    <xf numFmtId="49" fontId="2" fillId="0" borderId="2" xfId="1" applyNumberFormat="1" applyFont="1" applyBorder="1"/>
    <xf numFmtId="49" fontId="2" fillId="0" borderId="2" xfId="1" applyNumberFormat="1" applyFont="1" applyBorder="1" applyAlignment="1">
      <alignment wrapText="1"/>
    </xf>
    <xf numFmtId="0" fontId="5" fillId="0" borderId="3" xfId="1" applyFont="1" applyBorder="1"/>
    <xf numFmtId="0" fontId="2" fillId="5" borderId="6" xfId="1" applyFont="1" applyFill="1" applyBorder="1" applyAlignment="1">
      <alignment horizontal="justify" vertical="top" wrapText="1"/>
    </xf>
    <xf numFmtId="0" fontId="1" fillId="0" borderId="1" xfId="1" applyFont="1" applyBorder="1" applyAlignment="1">
      <alignment horizontal="left" vertical="center" wrapText="1"/>
    </xf>
    <xf numFmtId="0" fontId="1" fillId="0" borderId="6" xfId="1" applyFont="1" applyBorder="1" applyAlignment="1">
      <alignment horizontal="left" vertical="center" wrapText="1"/>
    </xf>
    <xf numFmtId="0" fontId="1" fillId="0" borderId="11" xfId="1" applyFont="1" applyBorder="1" applyAlignment="1">
      <alignment horizontal="left" vertical="center" wrapText="1"/>
    </xf>
    <xf numFmtId="0" fontId="4" fillId="3" borderId="12" xfId="1" applyFont="1" applyFill="1" applyBorder="1"/>
    <xf numFmtId="0" fontId="4" fillId="3" borderId="0" xfId="1" applyFont="1" applyFill="1" applyAlignment="1">
      <alignment horizontal="center"/>
    </xf>
    <xf numFmtId="0" fontId="4" fillId="3" borderId="1" xfId="1" applyFont="1" applyFill="1" applyBorder="1"/>
    <xf numFmtId="0" fontId="2" fillId="3" borderId="7" xfId="1" applyFont="1" applyFill="1" applyBorder="1"/>
    <xf numFmtId="37" fontId="2" fillId="0" borderId="7" xfId="1" applyNumberFormat="1" applyFont="1" applyBorder="1"/>
    <xf numFmtId="37" fontId="2" fillId="0" borderId="7" xfId="1" applyNumberFormat="1" applyFont="1" applyBorder="1" applyAlignment="1">
      <alignment horizontal="center"/>
    </xf>
    <xf numFmtId="37" fontId="2" fillId="6" borderId="7" xfId="1" applyNumberFormat="1" applyFont="1" applyFill="1" applyBorder="1" applyAlignment="1">
      <alignment horizontal="center"/>
    </xf>
    <xf numFmtId="37" fontId="2" fillId="7" borderId="7" xfId="1" applyNumberFormat="1" applyFont="1" applyFill="1" applyBorder="1" applyAlignment="1">
      <alignment horizontal="center"/>
    </xf>
    <xf numFmtId="0" fontId="6" fillId="0" borderId="0" xfId="7" applyFont="1"/>
    <xf numFmtId="0" fontId="2" fillId="0" borderId="5" xfId="1" applyFont="1" applyBorder="1" applyAlignment="1">
      <alignment horizontal="left"/>
    </xf>
    <xf numFmtId="0" fontId="2" fillId="2" borderId="1" xfId="1" applyFont="1" applyFill="1" applyBorder="1"/>
    <xf numFmtId="0" fontId="2" fillId="2" borderId="10" xfId="1" applyFont="1" applyFill="1" applyBorder="1"/>
    <xf numFmtId="0" fontId="2" fillId="2" borderId="11" xfId="1" applyFont="1" applyFill="1" applyBorder="1"/>
    <xf numFmtId="0" fontId="2" fillId="2" borderId="6" xfId="1" applyFont="1" applyFill="1" applyBorder="1"/>
    <xf numFmtId="49" fontId="4" fillId="3" borderId="5" xfId="1" applyNumberFormat="1" applyFont="1" applyFill="1" applyBorder="1" applyAlignment="1">
      <alignment horizontal="center"/>
    </xf>
    <xf numFmtId="49" fontId="4" fillId="3" borderId="11" xfId="1" applyNumberFormat="1" applyFont="1" applyFill="1" applyBorder="1" applyAlignment="1">
      <alignment horizontal="center"/>
    </xf>
    <xf numFmtId="0" fontId="2" fillId="0" borderId="7" xfId="1" applyFont="1" applyBorder="1" applyAlignment="1">
      <alignment horizontal="center"/>
    </xf>
    <xf numFmtId="37" fontId="2" fillId="2" borderId="7" xfId="1" applyNumberFormat="1" applyFont="1" applyFill="1" applyBorder="1" applyAlignment="1">
      <alignment horizontal="center"/>
    </xf>
    <xf numFmtId="37" fontId="2" fillId="3" borderId="9" xfId="1" applyNumberFormat="1" applyFont="1" applyFill="1" applyBorder="1" applyAlignment="1">
      <alignment horizontal="center"/>
    </xf>
    <xf numFmtId="37" fontId="2" fillId="2" borderId="9" xfId="1" applyNumberFormat="1" applyFont="1" applyFill="1" applyBorder="1" applyAlignment="1">
      <alignment horizontal="center" vertical="center"/>
    </xf>
    <xf numFmtId="0" fontId="3" fillId="2" borderId="8" xfId="1" applyFill="1" applyBorder="1" applyAlignment="1">
      <alignment horizontal="center" vertical="center"/>
    </xf>
    <xf numFmtId="0" fontId="1" fillId="0" borderId="0" xfId="1" applyFont="1" applyAlignment="1">
      <alignment horizontal="left" vertical="center" wrapText="1"/>
    </xf>
    <xf numFmtId="0" fontId="2" fillId="2" borderId="7" xfId="1" applyFont="1" applyFill="1" applyBorder="1" applyAlignment="1">
      <alignment horizontal="center"/>
    </xf>
    <xf numFmtId="37" fontId="2" fillId="0" borderId="11" xfId="1" applyNumberFormat="1" applyFont="1" applyBorder="1" applyAlignment="1">
      <alignment horizontal="center"/>
    </xf>
    <xf numFmtId="37" fontId="2" fillId="0" borderId="8" xfId="1" applyNumberFormat="1" applyFont="1" applyBorder="1" applyAlignment="1">
      <alignment horizontal="center" vertical="center"/>
    </xf>
    <xf numFmtId="0" fontId="4" fillId="3" borderId="11" xfId="1" applyFont="1" applyFill="1" applyBorder="1" applyAlignment="1">
      <alignment horizontal="center" vertical="center"/>
    </xf>
    <xf numFmtId="0" fontId="4" fillId="3" borderId="10" xfId="1" applyFont="1" applyFill="1" applyBorder="1" applyAlignment="1">
      <alignment horizontal="center" vertical="center"/>
    </xf>
    <xf numFmtId="0" fontId="2" fillId="0" borderId="0" xfId="1" applyFont="1" applyAlignment="1">
      <alignment horizontal="center"/>
    </xf>
    <xf numFmtId="0" fontId="2" fillId="0" borderId="0" xfId="1" applyFont="1"/>
    <xf numFmtId="49" fontId="2" fillId="0" borderId="0" xfId="1" applyNumberFormat="1" applyFont="1"/>
    <xf numFmtId="0" fontId="4" fillId="0" borderId="0" xfId="1" applyFont="1"/>
    <xf numFmtId="0" fontId="6" fillId="0" borderId="0" xfId="1" applyFont="1"/>
    <xf numFmtId="0" fontId="8" fillId="0" borderId="0" xfId="7" applyFont="1"/>
    <xf numFmtId="0" fontId="31" fillId="0" borderId="0" xfId="7" applyFont="1" applyAlignment="1">
      <alignment horizontal="justify" vertical="center"/>
    </xf>
    <xf numFmtId="0" fontId="15" fillId="0" borderId="0" xfId="7" applyFont="1"/>
    <xf numFmtId="0" fontId="16" fillId="0" borderId="0" xfId="7" applyFont="1"/>
    <xf numFmtId="0" fontId="16" fillId="0" borderId="0" xfId="7" applyFont="1" applyAlignment="1">
      <alignment vertical="center"/>
    </xf>
    <xf numFmtId="0" fontId="16" fillId="0" borderId="0" xfId="7" applyFont="1" applyAlignment="1">
      <alignment horizontal="left"/>
    </xf>
    <xf numFmtId="0" fontId="16" fillId="0" borderId="1" xfId="7" applyFont="1" applyBorder="1"/>
    <xf numFmtId="8" fontId="15" fillId="0" borderId="0" xfId="7" applyNumberFormat="1" applyFont="1" applyAlignment="1">
      <alignment horizontal="left" vertical="center"/>
    </xf>
    <xf numFmtId="8" fontId="16" fillId="0" borderId="0" xfId="7" applyNumberFormat="1" applyFont="1" applyAlignment="1">
      <alignment horizontal="right" vertical="center"/>
    </xf>
    <xf numFmtId="0" fontId="15" fillId="3" borderId="0" xfId="7" applyFont="1" applyFill="1" applyAlignment="1">
      <alignment horizontal="center" vertical="center" wrapText="1"/>
    </xf>
    <xf numFmtId="43" fontId="15" fillId="5" borderId="13" xfId="11" applyFont="1" applyFill="1" applyBorder="1" applyAlignment="1">
      <alignment vertical="center" wrapText="1"/>
    </xf>
    <xf numFmtId="43" fontId="16" fillId="5" borderId="5" xfId="11" applyFont="1" applyFill="1" applyBorder="1" applyAlignment="1">
      <alignment vertical="center" wrapText="1"/>
    </xf>
    <xf numFmtId="43" fontId="15" fillId="5" borderId="5" xfId="11" applyFont="1" applyFill="1" applyBorder="1" applyAlignment="1">
      <alignment vertical="center" wrapText="1"/>
    </xf>
    <xf numFmtId="43" fontId="16" fillId="5" borderId="5" xfId="11" applyFont="1" applyFill="1" applyBorder="1" applyAlignment="1">
      <alignment horizontal="center" vertical="center" wrapText="1"/>
    </xf>
    <xf numFmtId="43" fontId="16" fillId="5" borderId="11" xfId="11" applyFont="1" applyFill="1" applyBorder="1" applyAlignment="1">
      <alignment vertical="center" wrapText="1"/>
    </xf>
    <xf numFmtId="43" fontId="15" fillId="3" borderId="15" xfId="11" applyFont="1" applyFill="1" applyBorder="1" applyAlignment="1">
      <alignment vertical="center" wrapText="1"/>
    </xf>
    <xf numFmtId="0" fontId="18" fillId="0" borderId="0" xfId="0" applyFont="1"/>
    <xf numFmtId="0" fontId="15" fillId="3" borderId="4" xfId="7" applyFont="1" applyFill="1" applyBorder="1" applyAlignment="1">
      <alignment horizontal="center" vertical="center" wrapText="1"/>
    </xf>
    <xf numFmtId="0" fontId="15" fillId="3" borderId="3" xfId="7" applyFont="1" applyFill="1" applyBorder="1" applyAlignment="1">
      <alignment horizontal="center" vertical="top" wrapText="1"/>
    </xf>
    <xf numFmtId="0" fontId="15" fillId="3" borderId="3" xfId="7" applyFont="1" applyFill="1" applyBorder="1" applyAlignment="1">
      <alignment horizontal="center" vertical="center" wrapText="1"/>
    </xf>
    <xf numFmtId="0" fontId="15" fillId="3" borderId="14" xfId="7" applyFont="1" applyFill="1" applyBorder="1" applyAlignment="1">
      <alignment horizontal="center" vertical="center" wrapText="1"/>
    </xf>
    <xf numFmtId="0" fontId="16" fillId="3" borderId="4" xfId="7" applyFont="1" applyFill="1" applyBorder="1" applyAlignment="1">
      <alignment horizontal="center" vertical="center" wrapText="1"/>
    </xf>
    <xf numFmtId="0" fontId="16" fillId="3" borderId="13" xfId="7" applyFont="1" applyFill="1" applyBorder="1" applyAlignment="1">
      <alignment horizontal="center" vertical="center" wrapText="1"/>
    </xf>
    <xf numFmtId="0" fontId="15" fillId="3" borderId="10" xfId="7" applyFont="1" applyFill="1" applyBorder="1" applyAlignment="1">
      <alignment vertical="center" wrapText="1"/>
    </xf>
    <xf numFmtId="0" fontId="15" fillId="3" borderId="10" xfId="7" applyFont="1" applyFill="1" applyBorder="1" applyAlignment="1">
      <alignment horizontal="center" vertical="center" wrapText="1"/>
    </xf>
    <xf numFmtId="0" fontId="15" fillId="3" borderId="6" xfId="7" applyFont="1" applyFill="1" applyBorder="1" applyAlignment="1">
      <alignment horizontal="center" vertical="center" wrapText="1"/>
    </xf>
    <xf numFmtId="0" fontId="15" fillId="3" borderId="11" xfId="7" applyFont="1" applyFill="1" applyBorder="1" applyAlignment="1">
      <alignment horizontal="center" vertical="center" wrapText="1"/>
    </xf>
    <xf numFmtId="43" fontId="16" fillId="5" borderId="0" xfId="11" applyFont="1" applyFill="1" applyBorder="1" applyAlignment="1">
      <alignment vertical="center" wrapText="1"/>
    </xf>
    <xf numFmtId="43" fontId="16" fillId="5" borderId="3" xfId="11" applyFont="1" applyFill="1" applyBorder="1" applyAlignment="1">
      <alignment vertical="center" wrapText="1"/>
    </xf>
    <xf numFmtId="0" fontId="16" fillId="0" borderId="0" xfId="7" applyFont="1" applyAlignment="1">
      <alignment horizontal="left" vertical="center" wrapText="1"/>
    </xf>
    <xf numFmtId="43" fontId="15" fillId="3" borderId="7" xfId="11" applyFont="1" applyFill="1" applyBorder="1" applyAlignment="1">
      <alignment vertical="center" wrapText="1"/>
    </xf>
    <xf numFmtId="43" fontId="15" fillId="3" borderId="9" xfId="11" applyFont="1" applyFill="1" applyBorder="1" applyAlignment="1">
      <alignment vertical="center" wrapText="1"/>
    </xf>
    <xf numFmtId="0" fontId="16" fillId="0" borderId="0" xfId="7" applyFont="1" applyAlignment="1">
      <alignment horizontal="right"/>
    </xf>
    <xf numFmtId="43" fontId="16" fillId="5" borderId="13" xfId="11" applyFont="1" applyFill="1" applyBorder="1" applyAlignment="1">
      <alignment vertical="center" wrapText="1"/>
    </xf>
    <xf numFmtId="0" fontId="15" fillId="3" borderId="2" xfId="7" applyFont="1" applyFill="1" applyBorder="1" applyAlignment="1">
      <alignment horizontal="center" vertical="top" wrapText="1"/>
    </xf>
    <xf numFmtId="0" fontId="15" fillId="3" borderId="6" xfId="7" applyFont="1" applyFill="1" applyBorder="1" applyAlignment="1">
      <alignment vertical="center" wrapText="1"/>
    </xf>
    <xf numFmtId="8" fontId="16" fillId="0" borderId="0" xfId="7" applyNumberFormat="1" applyFont="1" applyAlignment="1">
      <alignment horizontal="right"/>
    </xf>
    <xf numFmtId="0" fontId="15" fillId="3" borderId="7" xfId="7" applyFont="1" applyFill="1" applyBorder="1" applyAlignment="1">
      <alignment horizontal="center" vertical="center" wrapText="1"/>
    </xf>
    <xf numFmtId="43" fontId="16" fillId="2" borderId="4" xfId="11" applyFont="1" applyFill="1" applyBorder="1" applyAlignment="1">
      <alignment horizontal="right"/>
    </xf>
    <xf numFmtId="0" fontId="15" fillId="0" borderId="0" xfId="7" applyFont="1" applyAlignment="1">
      <alignment horizontal="left" vertical="center" wrapText="1"/>
    </xf>
    <xf numFmtId="0" fontId="15" fillId="0" borderId="0" xfId="7" applyFont="1" applyAlignment="1">
      <alignment vertical="center" wrapText="1"/>
    </xf>
    <xf numFmtId="0" fontId="16" fillId="8" borderId="0" xfId="7" applyFont="1" applyFill="1" applyAlignment="1">
      <alignment vertical="center" wrapText="1"/>
    </xf>
    <xf numFmtId="0" fontId="16" fillId="8" borderId="1" xfId="7" applyFont="1" applyFill="1" applyBorder="1" applyAlignment="1">
      <alignment vertical="center" wrapText="1"/>
    </xf>
    <xf numFmtId="0" fontId="15" fillId="8" borderId="0" xfId="7" applyFont="1" applyFill="1" applyAlignment="1">
      <alignment horizontal="left" vertical="center" wrapText="1"/>
    </xf>
    <xf numFmtId="0" fontId="15" fillId="8" borderId="0" xfId="7" applyFont="1" applyFill="1" applyAlignment="1">
      <alignment horizontal="left" vertical="center"/>
    </xf>
    <xf numFmtId="0" fontId="15" fillId="8" borderId="0" xfId="7" applyFont="1" applyFill="1" applyAlignment="1">
      <alignment vertical="center" wrapText="1"/>
    </xf>
    <xf numFmtId="0" fontId="15" fillId="0" borderId="0" xfId="7" applyFont="1" applyAlignment="1">
      <alignment horizontal="justify" vertical="center" wrapText="1"/>
    </xf>
    <xf numFmtId="43" fontId="16" fillId="0" borderId="0" xfId="11" applyFont="1" applyBorder="1" applyAlignment="1">
      <alignment vertical="center" wrapText="1"/>
    </xf>
    <xf numFmtId="43" fontId="16" fillId="0" borderId="3" xfId="11" applyFont="1" applyBorder="1" applyAlignment="1">
      <alignment vertical="center" wrapText="1"/>
    </xf>
    <xf numFmtId="43" fontId="16" fillId="0" borderId="10" xfId="11" applyFont="1" applyBorder="1" applyAlignment="1">
      <alignment vertical="center" wrapText="1"/>
    </xf>
    <xf numFmtId="0" fontId="16" fillId="0" borderId="0" xfId="0" applyFont="1"/>
    <xf numFmtId="0" fontId="16" fillId="0" borderId="0" xfId="0" applyFont="1" applyAlignment="1">
      <alignment horizontal="right"/>
    </xf>
    <xf numFmtId="8" fontId="16" fillId="0" borderId="0" xfId="0" applyNumberFormat="1" applyFont="1" applyAlignment="1">
      <alignment horizontal="right"/>
    </xf>
    <xf numFmtId="49" fontId="16" fillId="0" borderId="0" xfId="7" applyNumberFormat="1" applyFont="1" applyAlignment="1">
      <alignment horizontal="right" vertical="center" wrapText="1"/>
    </xf>
    <xf numFmtId="43" fontId="18" fillId="0" borderId="0" xfId="0" applyNumberFormat="1" applyFont="1"/>
    <xf numFmtId="167" fontId="16" fillId="5" borderId="5" xfId="11" applyNumberFormat="1" applyFont="1" applyFill="1" applyBorder="1" applyAlignment="1">
      <alignment horizontal="center" vertical="center" wrapText="1"/>
    </xf>
    <xf numFmtId="167" fontId="16" fillId="5" borderId="5" xfId="11" applyNumberFormat="1" applyFont="1" applyFill="1" applyBorder="1" applyAlignment="1">
      <alignment vertical="center" wrapText="1"/>
    </xf>
    <xf numFmtId="167" fontId="16" fillId="5" borderId="3" xfId="11" applyNumberFormat="1" applyFont="1" applyFill="1" applyBorder="1" applyAlignment="1">
      <alignment vertical="center" wrapText="1"/>
    </xf>
    <xf numFmtId="167" fontId="16" fillId="0" borderId="3" xfId="11" applyNumberFormat="1" applyFont="1" applyBorder="1" applyAlignment="1">
      <alignment vertical="center" wrapText="1"/>
    </xf>
    <xf numFmtId="168" fontId="16" fillId="8" borderId="10" xfId="11" applyNumberFormat="1" applyFont="1" applyFill="1" applyBorder="1" applyAlignment="1">
      <alignment horizontal="right" vertical="center" wrapText="1"/>
    </xf>
    <xf numFmtId="168" fontId="16" fillId="8" borderId="10" xfId="11" applyNumberFormat="1" applyFont="1" applyFill="1" applyBorder="1" applyAlignment="1">
      <alignment horizontal="right" vertical="center"/>
    </xf>
    <xf numFmtId="169" fontId="16" fillId="8" borderId="10" xfId="11" applyNumberFormat="1" applyFont="1" applyFill="1" applyBorder="1" applyAlignment="1">
      <alignment horizontal="right" vertical="center"/>
    </xf>
    <xf numFmtId="43" fontId="8" fillId="0" borderId="0" xfId="11" applyFont="1"/>
    <xf numFmtId="43" fontId="16" fillId="5" borderId="2" xfId="11" applyFont="1" applyFill="1" applyBorder="1" applyAlignment="1">
      <alignment horizontal="right" vertical="center" wrapText="1"/>
    </xf>
    <xf numFmtId="43" fontId="15" fillId="5" borderId="2" xfId="11" applyFont="1" applyFill="1" applyBorder="1" applyAlignment="1">
      <alignment horizontal="right" vertical="center" wrapText="1"/>
    </xf>
    <xf numFmtId="43" fontId="16" fillId="5" borderId="6" xfId="11" applyFont="1" applyFill="1" applyBorder="1" applyAlignment="1">
      <alignment horizontal="right" vertical="center" wrapText="1"/>
    </xf>
    <xf numFmtId="43" fontId="16" fillId="5" borderId="4" xfId="11" applyFont="1" applyFill="1" applyBorder="1" applyAlignment="1">
      <alignment horizontal="right" vertical="center" wrapText="1"/>
    </xf>
    <xf numFmtId="43" fontId="16" fillId="5" borderId="3" xfId="11" applyFont="1" applyFill="1" applyBorder="1" applyAlignment="1">
      <alignment horizontal="right" vertical="center" wrapText="1"/>
    </xf>
    <xf numFmtId="43" fontId="16" fillId="5" borderId="10" xfId="11" applyFont="1" applyFill="1" applyBorder="1" applyAlignment="1">
      <alignment horizontal="right" vertical="center" wrapText="1"/>
    </xf>
    <xf numFmtId="167" fontId="15" fillId="3" borderId="7" xfId="11" applyNumberFormat="1" applyFont="1" applyFill="1" applyBorder="1" applyAlignment="1">
      <alignment vertical="center" wrapText="1"/>
    </xf>
    <xf numFmtId="43" fontId="16" fillId="8" borderId="3" xfId="11" applyFont="1" applyFill="1" applyBorder="1" applyAlignment="1">
      <alignment horizontal="right" vertical="center" wrapText="1"/>
    </xf>
    <xf numFmtId="43" fontId="16" fillId="8" borderId="3" xfId="11" applyFont="1" applyFill="1" applyBorder="1" applyAlignment="1">
      <alignment horizontal="right" vertical="center"/>
    </xf>
    <xf numFmtId="43" fontId="16" fillId="8" borderId="10" xfId="11" applyFont="1" applyFill="1" applyBorder="1" applyAlignment="1">
      <alignment horizontal="right" vertical="center" wrapText="1"/>
    </xf>
    <xf numFmtId="43" fontId="16" fillId="8" borderId="10" xfId="11" applyFont="1" applyFill="1" applyBorder="1" applyAlignment="1">
      <alignment horizontal="right" vertical="center"/>
    </xf>
    <xf numFmtId="43" fontId="16" fillId="8" borderId="4" xfId="11" applyFont="1" applyFill="1" applyBorder="1" applyAlignment="1">
      <alignment horizontal="right" vertical="center" wrapText="1"/>
    </xf>
    <xf numFmtId="43" fontId="16" fillId="5" borderId="14" xfId="11" applyFont="1" applyFill="1" applyBorder="1" applyAlignment="1">
      <alignment horizontal="right" vertical="center" wrapText="1"/>
    </xf>
    <xf numFmtId="167" fontId="16" fillId="0" borderId="10" xfId="11" applyNumberFormat="1" applyFont="1" applyBorder="1" applyAlignment="1">
      <alignment vertical="center" wrapText="1"/>
    </xf>
    <xf numFmtId="43" fontId="16" fillId="0" borderId="14" xfId="11" applyFont="1" applyBorder="1" applyAlignment="1">
      <alignment vertical="center" wrapText="1"/>
    </xf>
    <xf numFmtId="43" fontId="16" fillId="0" borderId="4" xfId="11" applyFont="1" applyBorder="1" applyAlignment="1">
      <alignment vertical="center" wrapText="1"/>
    </xf>
    <xf numFmtId="43" fontId="16" fillId="0" borderId="2" xfId="11" applyFont="1" applyBorder="1" applyAlignment="1">
      <alignment vertical="center" wrapText="1"/>
    </xf>
    <xf numFmtId="43" fontId="16" fillId="0" borderId="6" xfId="11" applyFont="1" applyBorder="1" applyAlignment="1">
      <alignment vertical="center" wrapText="1"/>
    </xf>
    <xf numFmtId="43" fontId="15" fillId="3" borderId="8" xfId="11" applyFont="1" applyFill="1" applyBorder="1" applyAlignment="1">
      <alignment vertical="center" wrapText="1"/>
    </xf>
    <xf numFmtId="43" fontId="16" fillId="0" borderId="3" xfId="11" applyFont="1" applyFill="1" applyBorder="1" applyAlignment="1">
      <alignment vertical="center" wrapText="1"/>
    </xf>
    <xf numFmtId="43" fontId="16" fillId="0" borderId="10" xfId="11" applyFont="1" applyFill="1" applyBorder="1" applyAlignment="1">
      <alignment vertical="center" wrapText="1"/>
    </xf>
    <xf numFmtId="43" fontId="16" fillId="0" borderId="0" xfId="7" applyNumberFormat="1" applyFont="1" applyAlignment="1">
      <alignment horizontal="left" vertical="center" wrapText="1"/>
    </xf>
    <xf numFmtId="43" fontId="16" fillId="5" borderId="10" xfId="11" applyFont="1" applyFill="1" applyBorder="1" applyAlignment="1">
      <alignment vertical="center" wrapText="1"/>
    </xf>
    <xf numFmtId="43" fontId="16" fillId="5" borderId="3" xfId="11" applyFont="1" applyFill="1" applyBorder="1" applyAlignment="1">
      <alignment horizontal="right" vertical="center"/>
    </xf>
    <xf numFmtId="43" fontId="16" fillId="0" borderId="0" xfId="11" applyFont="1"/>
    <xf numFmtId="43" fontId="15" fillId="5" borderId="8" xfId="11" applyFont="1" applyFill="1" applyBorder="1" applyAlignment="1">
      <alignment vertical="center" wrapText="1"/>
    </xf>
    <xf numFmtId="43" fontId="16" fillId="2" borderId="3" xfId="11" applyFont="1" applyFill="1" applyBorder="1" applyAlignment="1">
      <alignment horizontal="right"/>
    </xf>
    <xf numFmtId="43" fontId="8" fillId="0" borderId="0" xfId="7" applyNumberFormat="1" applyFont="1"/>
    <xf numFmtId="43" fontId="15" fillId="0" borderId="7" xfId="11" applyFont="1" applyFill="1" applyBorder="1" applyAlignment="1">
      <alignment vertical="center" wrapText="1"/>
    </xf>
    <xf numFmtId="167" fontId="15" fillId="0" borderId="7" xfId="11" applyNumberFormat="1" applyFont="1" applyFill="1" applyBorder="1" applyAlignment="1">
      <alignment vertical="center" wrapText="1"/>
    </xf>
    <xf numFmtId="167" fontId="15" fillId="0" borderId="15" xfId="11" applyNumberFormat="1" applyFont="1" applyFill="1" applyBorder="1" applyAlignment="1">
      <alignment vertical="center" wrapText="1"/>
    </xf>
    <xf numFmtId="43" fontId="16" fillId="0" borderId="0" xfId="7" applyNumberFormat="1" applyFont="1"/>
    <xf numFmtId="43" fontId="8" fillId="0" borderId="0" xfId="11" applyFont="1" applyBorder="1"/>
    <xf numFmtId="43" fontId="6" fillId="0" borderId="0" xfId="7" applyNumberFormat="1" applyFont="1"/>
    <xf numFmtId="43" fontId="16" fillId="0" borderId="3" xfId="11" applyFont="1" applyFill="1" applyBorder="1" applyAlignment="1">
      <alignment horizontal="right" vertical="center" wrapText="1"/>
    </xf>
    <xf numFmtId="43" fontId="16" fillId="0" borderId="3" xfId="11" applyFont="1" applyBorder="1" applyAlignment="1">
      <alignment horizontal="right" vertical="center"/>
    </xf>
    <xf numFmtId="43" fontId="16" fillId="0" borderId="3" xfId="11" applyFont="1" applyBorder="1" applyAlignment="1">
      <alignment horizontal="center" vertical="center" wrapText="1"/>
    </xf>
    <xf numFmtId="43" fontId="16" fillId="0" borderId="2" xfId="11" applyFont="1" applyFill="1" applyBorder="1" applyAlignment="1">
      <alignment vertical="center" wrapText="1"/>
    </xf>
    <xf numFmtId="43" fontId="16" fillId="0" borderId="4" xfId="11" applyFont="1" applyFill="1" applyBorder="1" applyAlignment="1">
      <alignment vertical="center" wrapText="1"/>
    </xf>
    <xf numFmtId="43" fontId="16" fillId="0" borderId="4" xfId="11" applyFont="1" applyFill="1" applyBorder="1" applyAlignment="1">
      <alignment horizontal="left" vertical="center" wrapText="1"/>
    </xf>
    <xf numFmtId="43" fontId="16" fillId="0" borderId="3" xfId="11" applyFont="1" applyFill="1" applyBorder="1" applyAlignment="1">
      <alignment horizontal="left" vertical="center" wrapText="1"/>
    </xf>
    <xf numFmtId="43" fontId="16" fillId="0" borderId="10" xfId="11" applyFont="1" applyFill="1" applyBorder="1" applyAlignment="1">
      <alignment horizontal="left" vertical="center" wrapText="1"/>
    </xf>
    <xf numFmtId="43" fontId="15" fillId="5" borderId="14" xfId="11" applyFont="1" applyFill="1" applyBorder="1" applyAlignment="1">
      <alignment horizontal="right" vertical="center" wrapText="1"/>
    </xf>
    <xf numFmtId="43" fontId="16" fillId="5" borderId="2" xfId="11" applyFont="1" applyFill="1" applyBorder="1" applyAlignment="1">
      <alignment horizontal="center" vertical="center" wrapText="1"/>
    </xf>
    <xf numFmtId="43" fontId="16" fillId="0" borderId="0" xfId="11" applyFont="1" applyBorder="1" applyAlignment="1">
      <alignment horizontal="right" vertical="center" wrapText="1"/>
    </xf>
    <xf numFmtId="43" fontId="16" fillId="0" borderId="11" xfId="11" applyFont="1" applyBorder="1" applyAlignment="1">
      <alignment horizontal="right" vertical="center" wrapText="1"/>
    </xf>
    <xf numFmtId="43" fontId="16" fillId="8" borderId="0" xfId="11" applyFont="1" applyFill="1" applyBorder="1" applyAlignment="1">
      <alignment horizontal="center" vertical="center" wrapText="1"/>
    </xf>
    <xf numFmtId="167" fontId="16" fillId="0" borderId="0" xfId="11" applyNumberFormat="1" applyFont="1" applyBorder="1" applyAlignment="1">
      <alignment horizontal="right" vertical="center" wrapText="1"/>
    </xf>
    <xf numFmtId="43" fontId="16" fillId="0" borderId="3" xfId="11" applyFont="1" applyBorder="1" applyAlignment="1">
      <alignment horizontal="right" vertical="center" wrapText="1"/>
    </xf>
    <xf numFmtId="43" fontId="16" fillId="0" borderId="10" xfId="11" applyFont="1" applyBorder="1" applyAlignment="1">
      <alignment horizontal="right" vertical="center" wrapText="1"/>
    </xf>
    <xf numFmtId="43" fontId="16" fillId="0" borderId="14" xfId="11" applyFont="1" applyBorder="1" applyAlignment="1">
      <alignment horizontal="center" vertical="center" wrapText="1"/>
    </xf>
    <xf numFmtId="43" fontId="16" fillId="5" borderId="0" xfId="11" applyFont="1" applyFill="1" applyBorder="1" applyAlignment="1">
      <alignment horizontal="right" vertical="center" wrapText="1"/>
    </xf>
    <xf numFmtId="167" fontId="16" fillId="5" borderId="0" xfId="11" applyNumberFormat="1" applyFont="1" applyFill="1" applyBorder="1" applyAlignment="1">
      <alignment horizontal="right" vertical="center" wrapText="1"/>
    </xf>
    <xf numFmtId="0" fontId="16" fillId="0" borderId="0" xfId="7" applyFont="1" applyAlignment="1">
      <alignment vertical="center" wrapText="1"/>
    </xf>
    <xf numFmtId="43" fontId="16" fillId="5" borderId="2" xfId="11" applyFont="1" applyFill="1" applyBorder="1" applyAlignment="1">
      <alignment vertical="center" wrapText="1"/>
    </xf>
    <xf numFmtId="43" fontId="6" fillId="8" borderId="0" xfId="7" applyNumberFormat="1" applyFont="1" applyFill="1" applyAlignment="1">
      <alignment vertical="center" wrapText="1"/>
    </xf>
    <xf numFmtId="43" fontId="16" fillId="5" borderId="5" xfId="11" applyFont="1" applyFill="1" applyBorder="1" applyAlignment="1">
      <alignment horizontal="right" vertical="center" wrapText="1"/>
    </xf>
    <xf numFmtId="167" fontId="16" fillId="0" borderId="3" xfId="11" applyNumberFormat="1" applyFont="1" applyFill="1" applyBorder="1" applyAlignment="1">
      <alignment horizontal="right" vertical="center" wrapText="1"/>
    </xf>
    <xf numFmtId="43" fontId="16" fillId="0" borderId="0" xfId="11" applyFont="1" applyFill="1" applyBorder="1" applyAlignment="1">
      <alignment horizontal="center" vertical="center" wrapText="1"/>
    </xf>
    <xf numFmtId="43" fontId="16" fillId="0" borderId="0" xfId="11" applyFont="1" applyFill="1" applyBorder="1" applyAlignment="1">
      <alignment vertical="center" wrapText="1"/>
    </xf>
    <xf numFmtId="43" fontId="16" fillId="0" borderId="10" xfId="11" applyFont="1" applyFill="1" applyBorder="1" applyAlignment="1">
      <alignment horizontal="right" vertical="center" wrapText="1"/>
    </xf>
    <xf numFmtId="167" fontId="16" fillId="5" borderId="3" xfId="11" applyNumberFormat="1" applyFont="1" applyFill="1" applyBorder="1" applyAlignment="1">
      <alignment horizontal="right" vertical="center" wrapText="1"/>
    </xf>
    <xf numFmtId="43" fontId="16" fillId="0" borderId="0" xfId="0" applyNumberFormat="1" applyFont="1"/>
    <xf numFmtId="0" fontId="33" fillId="9" borderId="0" xfId="7" applyFont="1" applyFill="1" applyAlignment="1">
      <alignment vertical="center" wrapText="1"/>
    </xf>
    <xf numFmtId="0" fontId="33" fillId="5" borderId="0" xfId="7" applyFont="1" applyFill="1" applyAlignment="1">
      <alignment vertical="center" wrapText="1"/>
    </xf>
    <xf numFmtId="0" fontId="16" fillId="5" borderId="0" xfId="7" applyFont="1" applyFill="1"/>
    <xf numFmtId="43" fontId="15" fillId="3" borderId="8" xfId="11" applyFont="1" applyFill="1" applyBorder="1" applyAlignment="1">
      <alignment horizontal="right" vertical="center" wrapText="1"/>
    </xf>
    <xf numFmtId="43" fontId="15" fillId="3" borderId="4" xfId="11" applyFont="1" applyFill="1" applyBorder="1" applyAlignment="1">
      <alignment horizontal="left" vertical="center" wrapText="1"/>
    </xf>
    <xf numFmtId="43" fontId="15" fillId="3" borderId="4" xfId="11" applyFont="1" applyFill="1" applyBorder="1" applyAlignment="1">
      <alignment horizontal="right" vertical="center" wrapText="1"/>
    </xf>
    <xf numFmtId="43" fontId="15" fillId="3" borderId="7" xfId="11" applyFont="1" applyFill="1" applyBorder="1" applyAlignment="1">
      <alignment horizontal="right" vertical="center" wrapText="1"/>
    </xf>
    <xf numFmtId="0" fontId="16" fillId="5" borderId="2" xfId="7" applyFont="1" applyFill="1" applyBorder="1" applyAlignment="1">
      <alignment vertical="center" wrapText="1"/>
    </xf>
    <xf numFmtId="0" fontId="16" fillId="5" borderId="6" xfId="7" applyFont="1" applyFill="1" applyBorder="1" applyAlignment="1">
      <alignment vertical="center" wrapText="1"/>
    </xf>
    <xf numFmtId="0" fontId="15" fillId="3" borderId="9" xfId="7" applyFont="1" applyFill="1" applyBorder="1" applyAlignment="1">
      <alignment horizontal="center" vertical="center" wrapText="1"/>
    </xf>
    <xf numFmtId="0" fontId="15" fillId="3" borderId="15" xfId="7" applyFont="1" applyFill="1" applyBorder="1" applyAlignment="1">
      <alignment horizontal="center" vertical="center" wrapText="1"/>
    </xf>
    <xf numFmtId="167" fontId="16" fillId="5" borderId="5" xfId="11" applyNumberFormat="1" applyFont="1" applyFill="1" applyBorder="1" applyAlignment="1">
      <alignment horizontal="right"/>
    </xf>
    <xf numFmtId="167" fontId="16" fillId="5" borderId="0" xfId="11" applyNumberFormat="1" applyFont="1" applyFill="1" applyBorder="1" applyAlignment="1">
      <alignment horizontal="right"/>
    </xf>
    <xf numFmtId="43" fontId="15" fillId="5" borderId="5" xfId="11" applyFont="1" applyFill="1" applyBorder="1" applyAlignment="1">
      <alignment horizontal="right"/>
    </xf>
    <xf numFmtId="43" fontId="15" fillId="5" borderId="0" xfId="11" applyFont="1" applyFill="1" applyBorder="1" applyAlignment="1">
      <alignment horizontal="right"/>
    </xf>
    <xf numFmtId="43" fontId="16" fillId="5" borderId="11" xfId="11" applyFont="1" applyFill="1" applyBorder="1" applyAlignment="1">
      <alignment horizontal="center" vertical="center" wrapText="1"/>
    </xf>
    <xf numFmtId="43" fontId="16" fillId="5" borderId="6" xfId="11" applyFont="1" applyFill="1" applyBorder="1" applyAlignment="1">
      <alignment horizontal="center" vertical="center" wrapText="1"/>
    </xf>
    <xf numFmtId="43" fontId="16" fillId="5" borderId="11" xfId="11" applyFont="1" applyFill="1" applyBorder="1" applyAlignment="1">
      <alignment horizontal="center"/>
    </xf>
    <xf numFmtId="43" fontId="16" fillId="5" borderId="6" xfId="11" applyFont="1" applyFill="1" applyBorder="1" applyAlignment="1">
      <alignment horizontal="center"/>
    </xf>
    <xf numFmtId="43" fontId="16" fillId="5" borderId="5" xfId="11" applyFont="1" applyFill="1" applyBorder="1" applyAlignment="1">
      <alignment horizontal="right"/>
    </xf>
    <xf numFmtId="43" fontId="16" fillId="5" borderId="0" xfId="11" applyFont="1" applyFill="1" applyBorder="1" applyAlignment="1">
      <alignment horizontal="right"/>
    </xf>
    <xf numFmtId="43" fontId="15" fillId="3" borderId="9" xfId="11" applyFont="1" applyFill="1" applyBorder="1" applyAlignment="1">
      <alignment horizontal="right" vertical="center" wrapText="1"/>
    </xf>
    <xf numFmtId="43" fontId="15" fillId="3" borderId="15" xfId="11" applyFont="1" applyFill="1" applyBorder="1" applyAlignment="1">
      <alignment horizontal="right" vertical="center" wrapText="1"/>
    </xf>
    <xf numFmtId="37" fontId="16" fillId="2" borderId="9" xfId="1" applyNumberFormat="1" applyFont="1" applyFill="1" applyBorder="1" applyAlignment="1">
      <alignment horizontal="center"/>
    </xf>
    <xf numFmtId="0" fontId="18" fillId="2" borderId="15" xfId="1" applyFont="1" applyFill="1" applyBorder="1" applyAlignment="1">
      <alignment horizontal="center"/>
    </xf>
    <xf numFmtId="0" fontId="15" fillId="0" borderId="0" xfId="7" applyFont="1" applyAlignment="1">
      <alignment horizontal="center"/>
    </xf>
    <xf numFmtId="0" fontId="16" fillId="0" borderId="0" xfId="7" applyFont="1" applyAlignment="1">
      <alignment horizontal="center"/>
    </xf>
    <xf numFmtId="0" fontId="15" fillId="4" borderId="4" xfId="7" applyFont="1" applyFill="1" applyBorder="1" applyAlignment="1">
      <alignment horizontal="center" vertical="center" wrapText="1"/>
    </xf>
    <xf numFmtId="0" fontId="15" fillId="4" borderId="10" xfId="7" applyFont="1" applyFill="1" applyBorder="1" applyAlignment="1">
      <alignment horizontal="center" vertical="center" wrapText="1"/>
    </xf>
    <xf numFmtId="0" fontId="15" fillId="4" borderId="13" xfId="7" applyFont="1" applyFill="1" applyBorder="1" applyAlignment="1">
      <alignment horizontal="center" vertical="center" wrapText="1"/>
    </xf>
    <xf numFmtId="0" fontId="15" fillId="4" borderId="14" xfId="7" applyFont="1" applyFill="1" applyBorder="1" applyAlignment="1">
      <alignment horizontal="center" vertical="center" wrapText="1"/>
    </xf>
    <xf numFmtId="0" fontId="15" fillId="4" borderId="11" xfId="7" applyFont="1" applyFill="1" applyBorder="1" applyAlignment="1">
      <alignment horizontal="center" vertical="center" wrapText="1"/>
    </xf>
    <xf numFmtId="0" fontId="15" fillId="4" borderId="6" xfId="7" applyFont="1" applyFill="1" applyBorder="1" applyAlignment="1">
      <alignment horizontal="center" vertical="center" wrapText="1"/>
    </xf>
    <xf numFmtId="43" fontId="16" fillId="2" borderId="13" xfId="11" applyFont="1" applyFill="1" applyBorder="1" applyAlignment="1">
      <alignment horizontal="center"/>
    </xf>
    <xf numFmtId="43" fontId="16" fillId="2" borderId="12" xfId="11" applyFont="1" applyFill="1" applyBorder="1" applyAlignment="1">
      <alignment horizontal="center"/>
    </xf>
    <xf numFmtId="43" fontId="16" fillId="8" borderId="0" xfId="11" applyFont="1" applyFill="1" applyBorder="1" applyAlignment="1">
      <alignment horizontal="right" vertical="center" wrapText="1"/>
    </xf>
    <xf numFmtId="43" fontId="16" fillId="5" borderId="5" xfId="11" applyFont="1" applyFill="1" applyBorder="1" applyAlignment="1">
      <alignment horizontal="right" vertical="center" wrapText="1"/>
    </xf>
    <xf numFmtId="43" fontId="16" fillId="5" borderId="2" xfId="11" applyFont="1" applyFill="1" applyBorder="1" applyAlignment="1">
      <alignment horizontal="right" vertical="center" wrapText="1"/>
    </xf>
    <xf numFmtId="0" fontId="16" fillId="5" borderId="0" xfId="1" applyFont="1" applyFill="1" applyAlignment="1">
      <alignment horizontal="left" vertical="center" wrapText="1"/>
    </xf>
    <xf numFmtId="43" fontId="15" fillId="5" borderId="2" xfId="11" applyFont="1" applyFill="1" applyBorder="1" applyAlignment="1">
      <alignment horizontal="right"/>
    </xf>
    <xf numFmtId="43" fontId="16" fillId="5" borderId="5" xfId="11" applyFont="1" applyFill="1" applyBorder="1" applyAlignment="1">
      <alignment horizontal="center"/>
    </xf>
    <xf numFmtId="43" fontId="16" fillId="5" borderId="2" xfId="11" applyFont="1" applyFill="1" applyBorder="1" applyAlignment="1">
      <alignment horizontal="center"/>
    </xf>
    <xf numFmtId="43" fontId="16" fillId="5" borderId="5" xfId="11" applyFont="1" applyFill="1" applyBorder="1" applyAlignment="1">
      <alignment horizontal="center" vertical="center" wrapText="1"/>
    </xf>
    <xf numFmtId="43" fontId="16" fillId="5" borderId="2" xfId="11" applyFont="1" applyFill="1" applyBorder="1" applyAlignment="1">
      <alignment horizontal="center" vertical="center" wrapText="1"/>
    </xf>
    <xf numFmtId="0" fontId="15" fillId="3" borderId="1" xfId="7" applyFont="1" applyFill="1" applyBorder="1" applyAlignment="1">
      <alignment horizontal="center" vertical="center" wrapText="1"/>
    </xf>
    <xf numFmtId="0" fontId="15" fillId="3" borderId="5" xfId="7" applyFont="1" applyFill="1" applyBorder="1" applyAlignment="1">
      <alignment horizontal="center" vertical="center" wrapText="1"/>
    </xf>
    <xf numFmtId="0" fontId="15" fillId="3" borderId="0" xfId="7" applyFont="1" applyFill="1" applyAlignment="1">
      <alignment horizontal="center" vertical="center" wrapText="1"/>
    </xf>
    <xf numFmtId="0" fontId="15" fillId="5" borderId="0" xfId="7" applyFont="1" applyFill="1" applyAlignment="1">
      <alignment horizontal="left" vertical="center" wrapText="1"/>
    </xf>
    <xf numFmtId="0" fontId="16" fillId="5" borderId="0" xfId="1" applyFont="1" applyFill="1" applyAlignment="1">
      <alignment horizontal="left" vertical="center"/>
    </xf>
    <xf numFmtId="43" fontId="15" fillId="5" borderId="13" xfId="11" applyFont="1" applyFill="1" applyBorder="1" applyAlignment="1">
      <alignment horizontal="right"/>
    </xf>
    <xf numFmtId="43" fontId="15" fillId="5" borderId="14" xfId="11" applyFont="1" applyFill="1" applyBorder="1" applyAlignment="1">
      <alignment horizontal="right"/>
    </xf>
    <xf numFmtId="43" fontId="16" fillId="5" borderId="2" xfId="11" applyFont="1" applyFill="1" applyBorder="1" applyAlignment="1">
      <alignment horizontal="right"/>
    </xf>
    <xf numFmtId="0" fontId="17" fillId="3" borderId="12" xfId="7" applyFont="1" applyFill="1" applyBorder="1" applyAlignment="1">
      <alignment horizontal="center" vertical="center" wrapText="1"/>
    </xf>
    <xf numFmtId="0" fontId="17" fillId="3" borderId="14" xfId="7" applyFont="1" applyFill="1" applyBorder="1" applyAlignment="1">
      <alignment horizontal="center" vertical="center" wrapText="1"/>
    </xf>
    <xf numFmtId="0" fontId="17" fillId="3" borderId="0" xfId="7" applyFont="1" applyFill="1" applyAlignment="1">
      <alignment horizontal="center" vertical="center" wrapText="1"/>
    </xf>
    <xf numFmtId="0" fontId="17" fillId="3" borderId="2" xfId="7" applyFont="1" applyFill="1" applyBorder="1" applyAlignment="1">
      <alignment horizontal="center" vertical="center" wrapText="1"/>
    </xf>
    <xf numFmtId="0" fontId="17" fillId="3" borderId="1" xfId="7" applyFont="1" applyFill="1" applyBorder="1" applyAlignment="1">
      <alignment horizontal="center" vertical="center" wrapText="1"/>
    </xf>
    <xf numFmtId="0" fontId="17" fillId="3" borderId="6" xfId="7" applyFont="1" applyFill="1" applyBorder="1" applyAlignment="1">
      <alignment horizontal="center" vertical="center" wrapText="1"/>
    </xf>
    <xf numFmtId="0" fontId="15" fillId="3" borderId="2" xfId="7" applyFont="1" applyFill="1" applyBorder="1" applyAlignment="1">
      <alignment horizontal="center" vertical="center" wrapText="1"/>
    </xf>
    <xf numFmtId="0" fontId="15" fillId="3" borderId="12" xfId="7" applyFont="1" applyFill="1" applyBorder="1" applyAlignment="1">
      <alignment horizontal="center" vertical="center" wrapText="1"/>
    </xf>
    <xf numFmtId="0" fontId="15" fillId="3" borderId="11" xfId="7" applyFont="1" applyFill="1" applyBorder="1" applyAlignment="1">
      <alignment horizontal="center" vertical="center" wrapText="1"/>
    </xf>
    <xf numFmtId="0" fontId="15" fillId="3" borderId="6" xfId="7" applyFont="1" applyFill="1" applyBorder="1" applyAlignment="1">
      <alignment horizontal="center" vertical="center" wrapText="1"/>
    </xf>
    <xf numFmtId="0" fontId="15" fillId="3" borderId="13" xfId="7" applyFont="1" applyFill="1" applyBorder="1" applyAlignment="1">
      <alignment horizontal="center" vertical="center" wrapText="1"/>
    </xf>
    <xf numFmtId="0" fontId="15" fillId="3" borderId="14" xfId="7" applyFont="1" applyFill="1" applyBorder="1" applyAlignment="1">
      <alignment horizontal="center" vertical="center" wrapText="1"/>
    </xf>
    <xf numFmtId="0" fontId="16" fillId="0" borderId="0" xfId="7" applyFont="1" applyAlignment="1">
      <alignment horizontal="center" vertical="center" wrapText="1"/>
    </xf>
    <xf numFmtId="0" fontId="15" fillId="0" borderId="0" xfId="7" applyFont="1" applyAlignment="1">
      <alignment horizontal="center" vertical="center" wrapText="1"/>
    </xf>
    <xf numFmtId="43" fontId="15" fillId="5" borderId="13" xfId="11" applyFont="1" applyFill="1" applyBorder="1" applyAlignment="1">
      <alignment horizontal="right" vertical="center" wrapText="1"/>
    </xf>
    <xf numFmtId="43" fontId="15" fillId="5" borderId="14" xfId="11" applyFont="1" applyFill="1" applyBorder="1" applyAlignment="1">
      <alignment horizontal="right" vertical="center" wrapText="1"/>
    </xf>
    <xf numFmtId="43" fontId="15" fillId="5" borderId="12" xfId="11" applyFont="1" applyFill="1" applyBorder="1" applyAlignment="1">
      <alignment horizontal="right"/>
    </xf>
    <xf numFmtId="0" fontId="16" fillId="5" borderId="0" xfId="7" applyFont="1" applyFill="1" applyAlignment="1">
      <alignment horizontal="left" vertical="center" wrapText="1"/>
    </xf>
    <xf numFmtId="0" fontId="15" fillId="5" borderId="0" xfId="7" applyFont="1" applyFill="1" applyAlignment="1">
      <alignment horizontal="left" vertical="top" wrapText="1"/>
    </xf>
    <xf numFmtId="43" fontId="15" fillId="5" borderId="5" xfId="11" applyFont="1" applyFill="1" applyBorder="1" applyAlignment="1">
      <alignment horizontal="right" vertical="center" wrapText="1"/>
    </xf>
    <xf numFmtId="43" fontId="15" fillId="5" borderId="2" xfId="11" applyFont="1" applyFill="1" applyBorder="1" applyAlignment="1">
      <alignment horizontal="right" vertical="center" wrapText="1"/>
    </xf>
    <xf numFmtId="43" fontId="15" fillId="3" borderId="8" xfId="11" applyFont="1" applyFill="1" applyBorder="1" applyAlignment="1">
      <alignment horizontal="right" vertical="center" wrapText="1"/>
    </xf>
    <xf numFmtId="0" fontId="15" fillId="3" borderId="8" xfId="7" applyFont="1" applyFill="1" applyBorder="1" applyAlignment="1">
      <alignment horizontal="center" vertical="center" wrapText="1"/>
    </xf>
    <xf numFmtId="43" fontId="15" fillId="3" borderId="9" xfId="11" applyFont="1" applyFill="1" applyBorder="1" applyAlignment="1">
      <alignment horizontal="center" vertical="center" wrapText="1"/>
    </xf>
    <xf numFmtId="43" fontId="15" fillId="3" borderId="8" xfId="11" applyFont="1" applyFill="1" applyBorder="1" applyAlignment="1">
      <alignment horizontal="center" vertical="center" wrapText="1"/>
    </xf>
    <xf numFmtId="0" fontId="16" fillId="5" borderId="0" xfId="7" applyFont="1" applyFill="1" applyAlignment="1" applyProtection="1">
      <alignment horizontal="left" vertical="center"/>
      <protection locked="0"/>
    </xf>
    <xf numFmtId="0" fontId="15" fillId="3" borderId="15" xfId="7" applyFont="1" applyFill="1" applyBorder="1" applyAlignment="1">
      <alignment horizontal="left" vertical="center" wrapText="1"/>
    </xf>
    <xf numFmtId="0" fontId="15" fillId="3" borderId="8" xfId="7" applyFont="1" applyFill="1" applyBorder="1" applyAlignment="1">
      <alignment horizontal="left" vertical="center" wrapText="1"/>
    </xf>
    <xf numFmtId="0" fontId="16" fillId="5" borderId="1" xfId="1" applyFont="1" applyFill="1" applyBorder="1" applyAlignment="1">
      <alignment horizontal="left" vertical="center" wrapText="1"/>
    </xf>
    <xf numFmtId="0" fontId="16" fillId="5" borderId="6" xfId="1" applyFont="1" applyFill="1" applyBorder="1" applyAlignment="1">
      <alignment horizontal="left" vertical="center" wrapText="1"/>
    </xf>
    <xf numFmtId="43" fontId="16" fillId="0" borderId="13" xfId="11" applyFont="1" applyBorder="1" applyAlignment="1">
      <alignment horizontal="center"/>
    </xf>
    <xf numFmtId="43" fontId="16" fillId="0" borderId="14" xfId="11" applyFont="1" applyBorder="1" applyAlignment="1">
      <alignment horizontal="center"/>
    </xf>
    <xf numFmtId="0" fontId="15" fillId="3" borderId="12" xfId="7" applyFont="1" applyFill="1" applyBorder="1" applyAlignment="1">
      <alignment horizontal="left" vertical="center" wrapText="1"/>
    </xf>
    <xf numFmtId="0" fontId="15" fillId="3" borderId="14" xfId="7" applyFont="1" applyFill="1" applyBorder="1" applyAlignment="1">
      <alignment horizontal="left" vertical="center" wrapText="1"/>
    </xf>
    <xf numFmtId="0" fontId="16" fillId="5" borderId="0" xfId="7" applyFont="1" applyFill="1" applyAlignment="1">
      <alignment horizontal="left" vertical="top" wrapText="1"/>
    </xf>
    <xf numFmtId="0" fontId="18" fillId="2" borderId="8" xfId="1" applyFont="1" applyFill="1" applyBorder="1" applyAlignment="1">
      <alignment horizontal="center"/>
    </xf>
    <xf numFmtId="0" fontId="16" fillId="5" borderId="15" xfId="7" applyFont="1" applyFill="1" applyBorder="1" applyAlignment="1">
      <alignment vertical="center" wrapText="1"/>
    </xf>
    <xf numFmtId="0" fontId="16" fillId="5" borderId="8" xfId="7" applyFont="1" applyFill="1" applyBorder="1" applyAlignment="1">
      <alignment vertical="center" wrapText="1"/>
    </xf>
    <xf numFmtId="164" fontId="16" fillId="0" borderId="9" xfId="7" applyNumberFormat="1" applyFont="1" applyBorder="1" applyAlignment="1">
      <alignment horizontal="right"/>
    </xf>
    <xf numFmtId="164" fontId="16" fillId="0" borderId="8" xfId="7" applyNumberFormat="1" applyFont="1" applyBorder="1" applyAlignment="1">
      <alignment horizontal="right"/>
    </xf>
    <xf numFmtId="0" fontId="15" fillId="3" borderId="15" xfId="7" applyFont="1" applyFill="1" applyBorder="1" applyAlignment="1">
      <alignment vertical="center" wrapText="1"/>
    </xf>
    <xf numFmtId="0" fontId="15" fillId="3" borderId="8" xfId="7" applyFont="1" applyFill="1" applyBorder="1" applyAlignment="1">
      <alignment vertical="center" wrapText="1"/>
    </xf>
    <xf numFmtId="43" fontId="16" fillId="0" borderId="12" xfId="11" applyFont="1" applyBorder="1" applyAlignment="1">
      <alignment horizontal="center"/>
    </xf>
    <xf numFmtId="43" fontId="16" fillId="0" borderId="5" xfId="11" applyFont="1" applyBorder="1" applyAlignment="1">
      <alignment horizontal="right"/>
    </xf>
    <xf numFmtId="43" fontId="16" fillId="0" borderId="0" xfId="11" applyFont="1" applyBorder="1" applyAlignment="1">
      <alignment horizontal="right"/>
    </xf>
    <xf numFmtId="43" fontId="16" fillId="0" borderId="11" xfId="11" applyFont="1" applyBorder="1" applyAlignment="1">
      <alignment horizontal="right"/>
    </xf>
    <xf numFmtId="43" fontId="16" fillId="0" borderId="1" xfId="11" applyFont="1" applyBorder="1" applyAlignment="1">
      <alignment horizontal="right"/>
    </xf>
    <xf numFmtId="43" fontId="15" fillId="3" borderId="15" xfId="11" applyFont="1" applyFill="1" applyBorder="1" applyAlignment="1">
      <alignment horizontal="center" vertical="center" wrapText="1"/>
    </xf>
    <xf numFmtId="0" fontId="16" fillId="5" borderId="12" xfId="7" applyFont="1" applyFill="1" applyBorder="1" applyAlignment="1" applyProtection="1">
      <alignment vertical="center"/>
      <protection locked="0"/>
    </xf>
    <xf numFmtId="0" fontId="16" fillId="5" borderId="14" xfId="7" applyFont="1" applyFill="1" applyBorder="1" applyAlignment="1" applyProtection="1">
      <alignment vertical="center"/>
      <protection locked="0"/>
    </xf>
    <xf numFmtId="43" fontId="16" fillId="0" borderId="2" xfId="11" applyFont="1" applyBorder="1" applyAlignment="1">
      <alignment horizontal="right"/>
    </xf>
    <xf numFmtId="43" fontId="16" fillId="0" borderId="6" xfId="11" applyFont="1" applyBorder="1" applyAlignment="1">
      <alignment horizontal="right"/>
    </xf>
    <xf numFmtId="0" fontId="16" fillId="5" borderId="0" xfId="7" applyFont="1" applyFill="1" applyAlignment="1" applyProtection="1">
      <alignment vertical="center"/>
      <protection locked="0"/>
    </xf>
    <xf numFmtId="0" fontId="16" fillId="5" borderId="2" xfId="7" applyFont="1" applyFill="1" applyBorder="1" applyAlignment="1" applyProtection="1">
      <alignment vertical="center"/>
      <protection locked="0"/>
    </xf>
    <xf numFmtId="0" fontId="16" fillId="5" borderId="0" xfId="7" applyFont="1" applyFill="1" applyAlignment="1" applyProtection="1">
      <alignment vertical="center" wrapText="1"/>
      <protection locked="0"/>
    </xf>
    <xf numFmtId="0" fontId="16" fillId="5" borderId="2" xfId="7" applyFont="1" applyFill="1" applyBorder="1" applyAlignment="1" applyProtection="1">
      <alignment vertical="center" wrapText="1"/>
      <protection locked="0"/>
    </xf>
    <xf numFmtId="0" fontId="16" fillId="5" borderId="1" xfId="7" applyFont="1" applyFill="1" applyBorder="1" applyAlignment="1" applyProtection="1">
      <alignment vertical="center"/>
      <protection locked="0"/>
    </xf>
    <xf numFmtId="0" fontId="16" fillId="5" borderId="6" xfId="7" applyFont="1" applyFill="1" applyBorder="1" applyAlignment="1" applyProtection="1">
      <alignment vertical="center"/>
      <protection locked="0"/>
    </xf>
    <xf numFmtId="43" fontId="16" fillId="0" borderId="5" xfId="11" applyFont="1" applyBorder="1" applyAlignment="1">
      <alignment horizontal="right" vertical="center" wrapText="1"/>
    </xf>
    <xf numFmtId="43" fontId="16" fillId="0" borderId="0" xfId="11" applyFont="1" applyBorder="1" applyAlignment="1">
      <alignment horizontal="right" vertical="center" wrapText="1"/>
    </xf>
    <xf numFmtId="164" fontId="16" fillId="5" borderId="0" xfId="1" applyNumberFormat="1" applyFont="1" applyFill="1" applyAlignment="1">
      <alignment horizontal="center" vertical="center"/>
    </xf>
    <xf numFmtId="0" fontId="15" fillId="4" borderId="12" xfId="7" applyFont="1" applyFill="1" applyBorder="1" applyAlignment="1">
      <alignment horizontal="center" vertical="center" wrapText="1"/>
    </xf>
    <xf numFmtId="0" fontId="15" fillId="4" borderId="1" xfId="7" applyFont="1" applyFill="1" applyBorder="1" applyAlignment="1">
      <alignment horizontal="center" vertical="center" wrapText="1"/>
    </xf>
    <xf numFmtId="0" fontId="15" fillId="3" borderId="11" xfId="7" applyFont="1" applyFill="1" applyBorder="1" applyAlignment="1">
      <alignment horizontal="center" wrapText="1"/>
    </xf>
    <xf numFmtId="0" fontId="15" fillId="3" borderId="6" xfId="7" applyFont="1" applyFill="1" applyBorder="1" applyAlignment="1">
      <alignment horizontal="center" wrapText="1"/>
    </xf>
    <xf numFmtId="0" fontId="15" fillId="3" borderId="0" xfId="7" applyFont="1" applyFill="1" applyAlignment="1">
      <alignment horizontal="center" wrapText="1"/>
    </xf>
    <xf numFmtId="37" fontId="15" fillId="2" borderId="9" xfId="1" applyNumberFormat="1" applyFont="1" applyFill="1" applyBorder="1" applyAlignment="1">
      <alignment horizontal="center"/>
    </xf>
    <xf numFmtId="0" fontId="20" fillId="2" borderId="15" xfId="1" applyFont="1" applyFill="1" applyBorder="1" applyAlignment="1">
      <alignment horizontal="center"/>
    </xf>
    <xf numFmtId="164" fontId="16" fillId="0" borderId="15" xfId="7" applyNumberFormat="1" applyFont="1" applyBorder="1" applyAlignment="1">
      <alignment horizontal="right"/>
    </xf>
    <xf numFmtId="43" fontId="15" fillId="3" borderId="9" xfId="11" applyFont="1" applyFill="1" applyBorder="1" applyAlignment="1">
      <alignment horizontal="right"/>
    </xf>
    <xf numFmtId="43" fontId="15" fillId="3" borderId="8" xfId="11" applyFont="1" applyFill="1" applyBorder="1" applyAlignment="1">
      <alignment horizontal="right"/>
    </xf>
    <xf numFmtId="43" fontId="15" fillId="3" borderId="9" xfId="11" applyFont="1" applyFill="1" applyBorder="1" applyAlignment="1">
      <alignment horizontal="center"/>
    </xf>
    <xf numFmtId="43" fontId="15" fillId="3" borderId="8" xfId="11" applyFont="1" applyFill="1" applyBorder="1" applyAlignment="1">
      <alignment horizontal="center"/>
    </xf>
    <xf numFmtId="43" fontId="15" fillId="0" borderId="9" xfId="7" applyNumberFormat="1" applyFont="1" applyBorder="1" applyAlignment="1">
      <alignment horizontal="center" vertical="center" wrapText="1"/>
    </xf>
    <xf numFmtId="43" fontId="15" fillId="0" borderId="15" xfId="7" applyNumberFormat="1" applyFont="1" applyBorder="1" applyAlignment="1">
      <alignment horizontal="center" vertical="center" wrapText="1"/>
    </xf>
    <xf numFmtId="168" fontId="32" fillId="0" borderId="0" xfId="11" applyNumberFormat="1" applyFont="1" applyBorder="1" applyAlignment="1">
      <alignment horizontal="center" vertical="center" wrapText="1"/>
    </xf>
    <xf numFmtId="43" fontId="16" fillId="8" borderId="11" xfId="11" applyFont="1" applyFill="1" applyBorder="1" applyAlignment="1">
      <alignment horizontal="right" vertical="center" wrapText="1"/>
    </xf>
    <xf numFmtId="43" fontId="16" fillId="8" borderId="1" xfId="11" applyFont="1" applyFill="1" applyBorder="1" applyAlignment="1">
      <alignment horizontal="right" vertical="center" wrapText="1"/>
    </xf>
    <xf numFmtId="43" fontId="16" fillId="8" borderId="5" xfId="11" applyFont="1" applyFill="1" applyBorder="1" applyAlignment="1">
      <alignment horizontal="right" vertical="center" wrapText="1"/>
    </xf>
    <xf numFmtId="43" fontId="16" fillId="2" borderId="14" xfId="11" applyFont="1" applyFill="1" applyBorder="1" applyAlignment="1">
      <alignment horizontal="center"/>
    </xf>
    <xf numFmtId="43" fontId="16" fillId="2" borderId="5" xfId="11" applyFont="1" applyFill="1" applyBorder="1" applyAlignment="1">
      <alignment horizontal="center"/>
    </xf>
    <xf numFmtId="43" fontId="16" fillId="2" borderId="0" xfId="11" applyFont="1" applyFill="1" applyBorder="1" applyAlignment="1">
      <alignment horizontal="center"/>
    </xf>
    <xf numFmtId="0" fontId="16" fillId="5" borderId="1" xfId="7" applyFont="1" applyFill="1" applyBorder="1" applyAlignment="1">
      <alignment horizontal="left" vertical="center" wrapText="1"/>
    </xf>
    <xf numFmtId="43" fontId="16" fillId="8" borderId="2" xfId="11" applyFont="1" applyFill="1" applyBorder="1" applyAlignment="1">
      <alignment horizontal="right" vertical="center" wrapText="1"/>
    </xf>
    <xf numFmtId="43" fontId="16" fillId="8" borderId="6" xfId="11" applyFont="1" applyFill="1" applyBorder="1" applyAlignment="1">
      <alignment horizontal="right" vertical="center" wrapText="1"/>
    </xf>
    <xf numFmtId="0" fontId="16" fillId="5" borderId="2" xfId="7" applyFont="1" applyFill="1" applyBorder="1" applyAlignment="1" applyProtection="1">
      <alignment horizontal="left" vertical="center"/>
      <protection locked="0"/>
    </xf>
    <xf numFmtId="0" fontId="16" fillId="5" borderId="2" xfId="7" applyFont="1" applyFill="1" applyBorder="1" applyAlignment="1">
      <alignment horizontal="left" vertical="center" wrapText="1"/>
    </xf>
    <xf numFmtId="0" fontId="17" fillId="4" borderId="12" xfId="7" applyFont="1" applyFill="1" applyBorder="1" applyAlignment="1">
      <alignment horizontal="center" vertical="center" wrapText="1"/>
    </xf>
    <xf numFmtId="0" fontId="17" fillId="4" borderId="14" xfId="7" applyFont="1" applyFill="1" applyBorder="1" applyAlignment="1">
      <alignment horizontal="center" vertical="center" wrapText="1"/>
    </xf>
    <xf numFmtId="0" fontId="17" fillId="4" borderId="0" xfId="7" applyFont="1" applyFill="1" applyAlignment="1">
      <alignment horizontal="center" vertical="center" wrapText="1"/>
    </xf>
    <xf numFmtId="0" fontId="17" fillId="4" borderId="2" xfId="7" applyFont="1" applyFill="1" applyBorder="1" applyAlignment="1">
      <alignment horizontal="center" vertical="center" wrapText="1"/>
    </xf>
    <xf numFmtId="0" fontId="17" fillId="4" borderId="1" xfId="7" applyFont="1" applyFill="1" applyBorder="1" applyAlignment="1">
      <alignment horizontal="center" vertical="center" wrapText="1"/>
    </xf>
    <xf numFmtId="0" fontId="17" fillId="4" borderId="6" xfId="7" applyFont="1" applyFill="1" applyBorder="1" applyAlignment="1">
      <alignment horizontal="center" vertical="center" wrapText="1"/>
    </xf>
    <xf numFmtId="0" fontId="15" fillId="4" borderId="15" xfId="7" applyFont="1" applyFill="1" applyBorder="1" applyAlignment="1">
      <alignment horizontal="center" vertical="center" wrapText="1"/>
    </xf>
    <xf numFmtId="43" fontId="16" fillId="5" borderId="0" xfId="11" applyFont="1" applyFill="1" applyBorder="1" applyAlignment="1">
      <alignment horizontal="right" vertical="center" wrapText="1"/>
    </xf>
    <xf numFmtId="43" fontId="16" fillId="0" borderId="5" xfId="11" applyFont="1" applyFill="1" applyBorder="1" applyAlignment="1">
      <alignment horizontal="right" vertical="center"/>
    </xf>
    <xf numFmtId="43" fontId="16" fillId="0" borderId="2" xfId="11" applyFont="1" applyFill="1" applyBorder="1" applyAlignment="1">
      <alignment horizontal="right" vertical="center"/>
    </xf>
    <xf numFmtId="43" fontId="16" fillId="0" borderId="5" xfId="11" applyFont="1" applyFill="1" applyBorder="1" applyAlignment="1">
      <alignment horizontal="right"/>
    </xf>
    <xf numFmtId="43" fontId="16" fillId="0" borderId="2" xfId="11" applyFont="1" applyFill="1" applyBorder="1" applyAlignment="1">
      <alignment horizontal="right"/>
    </xf>
    <xf numFmtId="43" fontId="16" fillId="0" borderId="5" xfId="11" applyFont="1" applyFill="1" applyBorder="1" applyAlignment="1">
      <alignment horizontal="right" vertical="center" wrapText="1"/>
    </xf>
    <xf numFmtId="43" fontId="16" fillId="0" borderId="2" xfId="11" applyFont="1" applyFill="1" applyBorder="1" applyAlignment="1">
      <alignment horizontal="right" vertical="center" wrapText="1"/>
    </xf>
    <xf numFmtId="0" fontId="16" fillId="5" borderId="12" xfId="7" applyFont="1" applyFill="1" applyBorder="1" applyAlignment="1">
      <alignment horizontal="left" vertical="center" wrapText="1"/>
    </xf>
    <xf numFmtId="43" fontId="16" fillId="8" borderId="13" xfId="11" applyFont="1" applyFill="1" applyBorder="1" applyAlignment="1">
      <alignment horizontal="right" vertical="center" wrapText="1"/>
    </xf>
    <xf numFmtId="43" fontId="16" fillId="8" borderId="14" xfId="11" applyFont="1" applyFill="1" applyBorder="1" applyAlignment="1">
      <alignment horizontal="right" vertical="center" wrapText="1"/>
    </xf>
    <xf numFmtId="0" fontId="15" fillId="4" borderId="9" xfId="7" applyFont="1" applyFill="1" applyBorder="1" applyAlignment="1">
      <alignment horizontal="center" vertical="center" wrapText="1"/>
    </xf>
    <xf numFmtId="0" fontId="15" fillId="4" borderId="8" xfId="7" applyFont="1" applyFill="1" applyBorder="1" applyAlignment="1">
      <alignment horizontal="center" vertical="center" wrapText="1"/>
    </xf>
    <xf numFmtId="0" fontId="15" fillId="3" borderId="1" xfId="7" applyFont="1" applyFill="1" applyBorder="1" applyAlignment="1">
      <alignment horizontal="left" vertical="center" wrapText="1"/>
    </xf>
    <xf numFmtId="0" fontId="15" fillId="3" borderId="6" xfId="7" applyFont="1" applyFill="1" applyBorder="1" applyAlignment="1">
      <alignment horizontal="left" vertical="center" wrapText="1"/>
    </xf>
    <xf numFmtId="0" fontId="16" fillId="0" borderId="0" xfId="0" applyFont="1" applyAlignment="1">
      <alignment horizontal="center"/>
    </xf>
    <xf numFmtId="0" fontId="15" fillId="0" borderId="0" xfId="0" applyFont="1" applyAlignment="1">
      <alignment horizontal="center"/>
    </xf>
    <xf numFmtId="0" fontId="16" fillId="5" borderId="14" xfId="7" applyFont="1" applyFill="1" applyBorder="1" applyAlignment="1">
      <alignment horizontal="left" vertical="center" wrapText="1"/>
    </xf>
    <xf numFmtId="0" fontId="16" fillId="0" borderId="0" xfId="6" applyFont="1" applyAlignment="1">
      <alignment horizontal="left" wrapText="1"/>
    </xf>
    <xf numFmtId="0" fontId="16" fillId="0" borderId="0" xfId="7" applyFont="1" applyAlignment="1">
      <alignment horizontal="left" vertical="center" wrapText="1"/>
    </xf>
    <xf numFmtId="0" fontId="16" fillId="5" borderId="6" xfId="7" applyFont="1" applyFill="1" applyBorder="1" applyAlignment="1">
      <alignment horizontal="left" vertical="center" wrapText="1"/>
    </xf>
    <xf numFmtId="0" fontId="15" fillId="0" borderId="15" xfId="7" applyFont="1" applyBorder="1" applyAlignment="1">
      <alignment horizontal="left" vertical="center" wrapText="1"/>
    </xf>
    <xf numFmtId="0" fontId="15" fillId="0" borderId="8" xfId="7" applyFont="1" applyBorder="1" applyAlignment="1">
      <alignment horizontal="left" vertical="center" wrapText="1"/>
    </xf>
    <xf numFmtId="43" fontId="16" fillId="0" borderId="5" xfId="11" applyFont="1" applyFill="1" applyBorder="1" applyAlignment="1">
      <alignment horizontal="center"/>
    </xf>
    <xf numFmtId="43" fontId="16" fillId="0" borderId="2" xfId="11" applyFont="1" applyFill="1" applyBorder="1" applyAlignment="1">
      <alignment horizontal="center"/>
    </xf>
    <xf numFmtId="0" fontId="15" fillId="4" borderId="11" xfId="7" applyFont="1" applyFill="1" applyBorder="1" applyAlignment="1">
      <alignment horizontal="center" wrapText="1"/>
    </xf>
    <xf numFmtId="0" fontId="15" fillId="4" borderId="6" xfId="7" applyFont="1" applyFill="1" applyBorder="1" applyAlignment="1">
      <alignment horizontal="center" wrapText="1"/>
    </xf>
    <xf numFmtId="43" fontId="16" fillId="0" borderId="5" xfId="11" applyFont="1" applyFill="1" applyBorder="1" applyAlignment="1">
      <alignment horizontal="center" vertical="center" wrapText="1"/>
    </xf>
    <xf numFmtId="43" fontId="16" fillId="0" borderId="2" xfId="11" applyFont="1" applyFill="1" applyBorder="1" applyAlignment="1">
      <alignment horizontal="center" vertical="center" wrapText="1"/>
    </xf>
    <xf numFmtId="43" fontId="16" fillId="0" borderId="11" xfId="11" applyFont="1" applyFill="1" applyBorder="1" applyAlignment="1">
      <alignment horizontal="center" vertical="center" wrapText="1"/>
    </xf>
    <xf numFmtId="43" fontId="16" fillId="0" borderId="6" xfId="11" applyFont="1" applyFill="1" applyBorder="1" applyAlignment="1">
      <alignment horizontal="center" vertical="center" wrapText="1"/>
    </xf>
    <xf numFmtId="43" fontId="16" fillId="0" borderId="5" xfId="11" applyFont="1" applyBorder="1" applyAlignment="1">
      <alignment horizontal="center" vertical="center" wrapText="1"/>
    </xf>
    <xf numFmtId="43" fontId="16" fillId="0" borderId="2" xfId="11" applyFont="1" applyBorder="1" applyAlignment="1">
      <alignment horizontal="center" vertical="center" wrapText="1"/>
    </xf>
    <xf numFmtId="43" fontId="16" fillId="0" borderId="0" xfId="11" applyFont="1" applyBorder="1" applyAlignment="1">
      <alignment horizontal="center" vertical="center" wrapText="1"/>
    </xf>
    <xf numFmtId="43" fontId="16" fillId="8" borderId="0" xfId="11" applyFont="1" applyFill="1" applyAlignment="1">
      <alignment horizontal="right" vertical="center" wrapText="1"/>
    </xf>
    <xf numFmtId="43" fontId="16" fillId="8" borderId="0" xfId="11" applyFont="1" applyFill="1" applyBorder="1" applyAlignment="1">
      <alignment horizontal="center" vertical="center" wrapText="1"/>
    </xf>
    <xf numFmtId="43" fontId="16" fillId="8" borderId="0" xfId="11" applyFont="1" applyFill="1" applyAlignment="1">
      <alignment horizontal="center" vertical="center" wrapText="1"/>
    </xf>
    <xf numFmtId="43" fontId="16" fillId="5" borderId="13" xfId="11" applyFont="1" applyFill="1" applyBorder="1" applyAlignment="1">
      <alignment horizontal="right"/>
    </xf>
    <xf numFmtId="43" fontId="16" fillId="5" borderId="12" xfId="11" applyFont="1" applyFill="1" applyBorder="1" applyAlignment="1">
      <alignment horizontal="right"/>
    </xf>
    <xf numFmtId="0" fontId="15" fillId="4" borderId="0" xfId="7" applyFont="1" applyFill="1" applyAlignment="1">
      <alignment horizontal="center" vertical="center" wrapText="1"/>
    </xf>
    <xf numFmtId="0" fontId="15" fillId="4" borderId="2" xfId="7" applyFont="1" applyFill="1" applyBorder="1" applyAlignment="1">
      <alignment horizontal="center" vertical="center" wrapText="1"/>
    </xf>
    <xf numFmtId="168" fontId="16" fillId="8" borderId="11" xfId="11" applyNumberFormat="1" applyFont="1" applyFill="1" applyBorder="1" applyAlignment="1">
      <alignment horizontal="right" vertical="center" wrapText="1"/>
    </xf>
    <xf numFmtId="168" fontId="16" fillId="8" borderId="6" xfId="11" applyNumberFormat="1" applyFont="1" applyFill="1" applyBorder="1" applyAlignment="1">
      <alignment horizontal="right" vertical="center" wrapText="1"/>
    </xf>
    <xf numFmtId="168" fontId="16" fillId="0" borderId="11" xfId="11" applyNumberFormat="1" applyFont="1" applyBorder="1" applyAlignment="1">
      <alignment horizontal="right"/>
    </xf>
    <xf numFmtId="168" fontId="16" fillId="0" borderId="6" xfId="11" applyNumberFormat="1" applyFont="1" applyBorder="1" applyAlignment="1">
      <alignment horizontal="right"/>
    </xf>
    <xf numFmtId="43" fontId="16" fillId="2" borderId="13" xfId="11" applyFont="1" applyFill="1" applyBorder="1" applyAlignment="1">
      <alignment horizontal="right"/>
    </xf>
    <xf numFmtId="43" fontId="16" fillId="2" borderId="14" xfId="11" applyFont="1" applyFill="1" applyBorder="1" applyAlignment="1">
      <alignment horizontal="right"/>
    </xf>
    <xf numFmtId="0" fontId="16" fillId="0" borderId="12" xfId="7" applyFont="1" applyBorder="1" applyAlignment="1">
      <alignment horizontal="left" vertical="center" wrapText="1"/>
    </xf>
    <xf numFmtId="43" fontId="16" fillId="5" borderId="11" xfId="11" applyFont="1" applyFill="1" applyBorder="1" applyAlignment="1">
      <alignment horizontal="right" vertical="center" wrapText="1"/>
    </xf>
    <xf numFmtId="43" fontId="16" fillId="5" borderId="6" xfId="11" applyFont="1" applyFill="1" applyBorder="1" applyAlignment="1">
      <alignment horizontal="right" vertical="center" wrapText="1"/>
    </xf>
    <xf numFmtId="164" fontId="15" fillId="3" borderId="9" xfId="1" applyNumberFormat="1" applyFont="1" applyFill="1" applyBorder="1" applyAlignment="1">
      <alignment horizontal="center" vertical="center"/>
    </xf>
    <xf numFmtId="164" fontId="15" fillId="3" borderId="15" xfId="1" applyNumberFormat="1" applyFont="1" applyFill="1" applyBorder="1" applyAlignment="1">
      <alignment horizontal="center" vertical="center"/>
    </xf>
    <xf numFmtId="37" fontId="16" fillId="8" borderId="1" xfId="11" applyNumberFormat="1" applyFont="1" applyFill="1" applyBorder="1" applyAlignment="1">
      <alignment horizontal="right" vertical="center" wrapText="1"/>
    </xf>
    <xf numFmtId="43" fontId="16" fillId="5" borderId="13" xfId="11" applyFont="1" applyFill="1" applyBorder="1" applyAlignment="1">
      <alignment horizontal="right" vertical="center" wrapText="1"/>
    </xf>
    <xf numFmtId="43" fontId="16" fillId="5" borderId="14" xfId="11" applyFont="1" applyFill="1" applyBorder="1" applyAlignment="1">
      <alignment horizontal="right" vertical="center" wrapText="1"/>
    </xf>
    <xf numFmtId="43" fontId="16" fillId="5" borderId="14" xfId="11" applyFont="1" applyFill="1" applyBorder="1" applyAlignment="1">
      <alignment horizontal="right"/>
    </xf>
    <xf numFmtId="0" fontId="2" fillId="0" borderId="0" xfId="1" applyFont="1" applyAlignment="1">
      <alignment horizontal="left"/>
    </xf>
    <xf numFmtId="49" fontId="2" fillId="0" borderId="0" xfId="1" applyNumberFormat="1" applyFont="1" applyAlignment="1">
      <alignment horizontal="left"/>
    </xf>
    <xf numFmtId="0" fontId="4" fillId="0" borderId="0" xfId="1" applyFont="1" applyAlignment="1">
      <alignment horizontal="left"/>
    </xf>
    <xf numFmtId="49" fontId="4" fillId="3" borderId="13" xfId="1" applyNumberFormat="1" applyFont="1" applyFill="1" applyBorder="1" applyAlignment="1">
      <alignment horizontal="center" vertical="center" wrapText="1"/>
    </xf>
    <xf numFmtId="49" fontId="4" fillId="3" borderId="14" xfId="1" applyNumberFormat="1" applyFont="1" applyFill="1" applyBorder="1" applyAlignment="1">
      <alignment horizontal="center" vertical="center" wrapText="1"/>
    </xf>
    <xf numFmtId="49" fontId="4" fillId="3" borderId="5" xfId="1" applyNumberFormat="1" applyFont="1" applyFill="1" applyBorder="1" applyAlignment="1">
      <alignment horizontal="center" vertical="center" wrapText="1"/>
    </xf>
    <xf numFmtId="49" fontId="4" fillId="3" borderId="2" xfId="1" applyNumberFormat="1" applyFont="1" applyFill="1" applyBorder="1" applyAlignment="1">
      <alignment horizontal="center" vertical="center" wrapText="1"/>
    </xf>
    <xf numFmtId="0" fontId="4" fillId="3" borderId="9" xfId="1" applyFont="1" applyFill="1" applyBorder="1" applyAlignment="1">
      <alignment horizontal="center"/>
    </xf>
    <xf numFmtId="0" fontId="4" fillId="3" borderId="15" xfId="1" applyFont="1" applyFill="1" applyBorder="1" applyAlignment="1">
      <alignment horizontal="center"/>
    </xf>
    <xf numFmtId="0" fontId="4" fillId="3" borderId="8" xfId="1" applyFont="1" applyFill="1" applyBorder="1" applyAlignment="1">
      <alignment horizontal="center"/>
    </xf>
    <xf numFmtId="49" fontId="4" fillId="3" borderId="5" xfId="1" applyNumberFormat="1" applyFont="1" applyFill="1" applyBorder="1" applyAlignment="1">
      <alignment horizontal="center"/>
    </xf>
    <xf numFmtId="49" fontId="4" fillId="3" borderId="2" xfId="1" applyNumberFormat="1" applyFont="1" applyFill="1" applyBorder="1" applyAlignment="1">
      <alignment horizontal="center"/>
    </xf>
    <xf numFmtId="49" fontId="4" fillId="3" borderId="13" xfId="1" applyNumberFormat="1" applyFont="1" applyFill="1" applyBorder="1" applyAlignment="1">
      <alignment horizontal="center"/>
    </xf>
    <xf numFmtId="49" fontId="4" fillId="3" borderId="14" xfId="1" applyNumberFormat="1" applyFont="1" applyFill="1" applyBorder="1" applyAlignment="1">
      <alignment horizontal="center"/>
    </xf>
    <xf numFmtId="37" fontId="2" fillId="0" borderId="9" xfId="1" applyNumberFormat="1" applyFont="1" applyBorder="1" applyAlignment="1">
      <alignment horizontal="center"/>
    </xf>
    <xf numFmtId="37" fontId="2" fillId="0" borderId="8" xfId="1" applyNumberFormat="1" applyFont="1" applyBorder="1" applyAlignment="1">
      <alignment horizontal="center"/>
    </xf>
    <xf numFmtId="37" fontId="2" fillId="3" borderId="9" xfId="1" applyNumberFormat="1" applyFont="1" applyFill="1" applyBorder="1" applyAlignment="1">
      <alignment horizontal="center"/>
    </xf>
    <xf numFmtId="0" fontId="3" fillId="3" borderId="8" xfId="1" applyFill="1" applyBorder="1" applyAlignment="1">
      <alignment horizontal="center"/>
    </xf>
    <xf numFmtId="49" fontId="4" fillId="3" borderId="11" xfId="1" applyNumberFormat="1" applyFont="1" applyFill="1" applyBorder="1" applyAlignment="1">
      <alignment horizontal="center"/>
    </xf>
    <xf numFmtId="49" fontId="4" fillId="3" borderId="6" xfId="1" applyNumberFormat="1" applyFont="1" applyFill="1" applyBorder="1" applyAlignment="1">
      <alignment horizontal="center"/>
    </xf>
    <xf numFmtId="0" fontId="2" fillId="0" borderId="7" xfId="1" applyFont="1" applyBorder="1" applyAlignment="1">
      <alignment horizontal="center"/>
    </xf>
    <xf numFmtId="166" fontId="2" fillId="0" borderId="9" xfId="1" applyNumberFormat="1" applyFont="1" applyBorder="1" applyAlignment="1">
      <alignment horizontal="center"/>
    </xf>
    <xf numFmtId="166" fontId="2" fillId="0" borderId="8" xfId="1" applyNumberFormat="1" applyFont="1" applyBorder="1" applyAlignment="1">
      <alignment horizontal="center"/>
    </xf>
    <xf numFmtId="37" fontId="2" fillId="2" borderId="9" xfId="1" applyNumberFormat="1" applyFont="1" applyFill="1" applyBorder="1" applyAlignment="1">
      <alignment horizontal="center"/>
    </xf>
    <xf numFmtId="37" fontId="2" fillId="2" borderId="8" xfId="1" applyNumberFormat="1" applyFont="1" applyFill="1" applyBorder="1" applyAlignment="1">
      <alignment horizontal="center"/>
    </xf>
    <xf numFmtId="0" fontId="2" fillId="0" borderId="9" xfId="1" applyFont="1" applyBorder="1" applyAlignment="1">
      <alignment horizontal="center"/>
    </xf>
    <xf numFmtId="0" fontId="2" fillId="0" borderId="8" xfId="1" applyFont="1" applyBorder="1" applyAlignment="1">
      <alignment horizontal="center"/>
    </xf>
    <xf numFmtId="0" fontId="3" fillId="2" borderId="8" xfId="1" applyFill="1" applyBorder="1" applyAlignment="1">
      <alignment horizontal="center"/>
    </xf>
    <xf numFmtId="37" fontId="2" fillId="2" borderId="9" xfId="1" applyNumberFormat="1" applyFont="1" applyFill="1" applyBorder="1" applyAlignment="1">
      <alignment horizontal="center" vertical="center"/>
    </xf>
    <xf numFmtId="0" fontId="3" fillId="2" borderId="8" xfId="1" applyFill="1" applyBorder="1" applyAlignment="1">
      <alignment horizontal="center" vertical="center"/>
    </xf>
    <xf numFmtId="0" fontId="4" fillId="3" borderId="13" xfId="1" applyFont="1" applyFill="1" applyBorder="1" applyAlignment="1">
      <alignment horizontal="center" vertical="center" wrapText="1"/>
    </xf>
    <xf numFmtId="0" fontId="4" fillId="3" borderId="14"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3" borderId="11" xfId="1" applyFont="1" applyFill="1" applyBorder="1" applyAlignment="1">
      <alignment horizontal="center" vertical="center" wrapText="1"/>
    </xf>
    <xf numFmtId="0" fontId="4" fillId="3" borderId="6" xfId="1" applyFont="1" applyFill="1" applyBorder="1" applyAlignment="1">
      <alignment horizontal="center" vertical="center" wrapText="1"/>
    </xf>
    <xf numFmtId="37" fontId="2" fillId="2" borderId="7" xfId="1" applyNumberFormat="1" applyFont="1" applyFill="1" applyBorder="1" applyAlignment="1">
      <alignment horizontal="center"/>
    </xf>
    <xf numFmtId="0" fontId="2" fillId="3" borderId="9" xfId="1" applyFont="1" applyFill="1" applyBorder="1" applyAlignment="1">
      <alignment horizontal="center"/>
    </xf>
    <xf numFmtId="0" fontId="2" fillId="3" borderId="8" xfId="1" applyFont="1" applyFill="1" applyBorder="1" applyAlignment="1">
      <alignment horizontal="center"/>
    </xf>
    <xf numFmtId="37" fontId="2" fillId="2" borderId="8" xfId="1" applyNumberFormat="1" applyFont="1" applyFill="1" applyBorder="1" applyAlignment="1">
      <alignment horizontal="center" vertical="center"/>
    </xf>
    <xf numFmtId="0" fontId="4" fillId="3" borderId="4"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2" fillId="2" borderId="7" xfId="1" applyFont="1" applyFill="1" applyBorder="1" applyAlignment="1">
      <alignment horizontal="center"/>
    </xf>
    <xf numFmtId="0" fontId="1" fillId="0" borderId="0" xfId="1" applyFont="1" applyAlignment="1">
      <alignment horizontal="left" vertical="center" wrapText="1"/>
    </xf>
    <xf numFmtId="0" fontId="1" fillId="0" borderId="12" xfId="1" applyFont="1" applyBorder="1" applyAlignment="1">
      <alignment horizontal="left" vertical="center" wrapText="1"/>
    </xf>
    <xf numFmtId="0" fontId="8" fillId="0" borderId="0" xfId="7" applyFont="1" applyFill="1"/>
    <xf numFmtId="43" fontId="8" fillId="0" borderId="0" xfId="11" applyFont="1" applyFill="1"/>
    <xf numFmtId="43" fontId="8" fillId="0" borderId="0" xfId="11" applyFont="1" applyFill="1" applyAlignment="1">
      <alignment horizontal="right"/>
    </xf>
    <xf numFmtId="0" fontId="8" fillId="0" borderId="0" xfId="7" applyFont="1" applyFill="1" applyAlignment="1">
      <alignment horizontal="right"/>
    </xf>
    <xf numFmtId="0" fontId="33" fillId="0" borderId="0" xfId="7" applyFont="1" applyFill="1" applyAlignment="1">
      <alignment vertical="center" wrapText="1"/>
    </xf>
    <xf numFmtId="0" fontId="6" fillId="0" borderId="0" xfId="7" applyFont="1" applyFill="1" applyAlignment="1">
      <alignment horizontal="center" vertical="center" wrapText="1"/>
    </xf>
    <xf numFmtId="0" fontId="34" fillId="0" borderId="0" xfId="0" applyFont="1" applyFill="1" applyAlignment="1">
      <alignment horizontal="center" vertical="center" wrapText="1"/>
    </xf>
  </cellXfs>
  <cellStyles count="14">
    <cellStyle name="Normal" xfId="0" builtinId="0"/>
    <cellStyle name="Normal 2" xfId="1" xr:uid="{051C23F1-F937-4660-842D-5CF360A854B6}"/>
    <cellStyle name="Normal 2 2" xfId="2" xr:uid="{FB6102EE-4D35-4554-9002-C5E1A67EBE17}"/>
    <cellStyle name="Normal 3" xfId="3" xr:uid="{483AC46F-709A-4E91-983A-E9EADC8944D8}"/>
    <cellStyle name="Normal 4" xfId="4" xr:uid="{D13C0FF5-75F9-4A96-B797-DD2E5DB1D709}"/>
    <cellStyle name="Normal 4 2" xfId="5" xr:uid="{34329082-C1DC-41FB-97DD-9BD8FEEBFBA8}"/>
    <cellStyle name="Normal 4 2 2" xfId="6" xr:uid="{41071A43-88E0-4E22-BA48-C1D15A0C52F0}"/>
    <cellStyle name="Normal 4 2 3" xfId="7" xr:uid="{8185E7C8-8613-4AB7-BE6E-3CFF27E5AFB2}"/>
    <cellStyle name="Normal 5" xfId="8" xr:uid="{79CD84B2-AC4D-44D7-A516-725EFAFDC7F1}"/>
    <cellStyle name="Normal 6" xfId="9" xr:uid="{FA8373C7-647F-436E-9F84-B62703B8C43C}"/>
    <cellStyle name="Separador de milhares 2" xfId="10" xr:uid="{7FB0EF22-3327-41FD-A667-699FBF05723A}"/>
    <cellStyle name="Vírgula" xfId="11" builtinId="3"/>
    <cellStyle name="Vírgula 2" xfId="12" xr:uid="{0874E58C-7E6E-45CA-A199-023FA3F80DC8}"/>
    <cellStyle name="Vírgula 3" xfId="13" xr:uid="{B8FCD18F-EF7A-41B2-98E3-9F0483B1767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775610</xdr:colOff>
      <xdr:row>0</xdr:row>
      <xdr:rowOff>99333</xdr:rowOff>
    </xdr:from>
    <xdr:to>
      <xdr:col>7</xdr:col>
      <xdr:colOff>368762</xdr:colOff>
      <xdr:row>3</xdr:row>
      <xdr:rowOff>156483</xdr:rowOff>
    </xdr:to>
    <xdr:pic>
      <xdr:nvPicPr>
        <xdr:cNvPr id="2407" name="Picture 1">
          <a:extLst>
            <a:ext uri="{FF2B5EF4-FFF2-40B4-BE49-F238E27FC236}">
              <a16:creationId xmlns:a16="http://schemas.microsoft.com/office/drawing/2014/main" id="{13B68296-E564-2CF2-0EE5-56C2F0C6F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4574" y="99333"/>
          <a:ext cx="790581" cy="66947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6</xdr:col>
      <xdr:colOff>721178</xdr:colOff>
      <xdr:row>78</xdr:row>
      <xdr:rowOff>122464</xdr:rowOff>
    </xdr:from>
    <xdr:to>
      <xdr:col>7</xdr:col>
      <xdr:colOff>314330</xdr:colOff>
      <xdr:row>81</xdr:row>
      <xdr:rowOff>179614</xdr:rowOff>
    </xdr:to>
    <xdr:pic>
      <xdr:nvPicPr>
        <xdr:cNvPr id="2" name="Picture 1">
          <a:extLst>
            <a:ext uri="{FF2B5EF4-FFF2-40B4-BE49-F238E27FC236}">
              <a16:creationId xmlns:a16="http://schemas.microsoft.com/office/drawing/2014/main" id="{1AF242AE-03D1-4D4A-8E9C-5D2160F23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40142" y="15457714"/>
          <a:ext cx="790581" cy="66947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6</xdr:col>
      <xdr:colOff>707577</xdr:colOff>
      <xdr:row>163</xdr:row>
      <xdr:rowOff>81646</xdr:rowOff>
    </xdr:from>
    <xdr:to>
      <xdr:col>7</xdr:col>
      <xdr:colOff>300729</xdr:colOff>
      <xdr:row>166</xdr:row>
      <xdr:rowOff>138796</xdr:rowOff>
    </xdr:to>
    <xdr:pic>
      <xdr:nvPicPr>
        <xdr:cNvPr id="3" name="Picture 1">
          <a:extLst>
            <a:ext uri="{FF2B5EF4-FFF2-40B4-BE49-F238E27FC236}">
              <a16:creationId xmlns:a16="http://schemas.microsoft.com/office/drawing/2014/main" id="{C1DA4957-3A90-4D97-B162-46B933959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26541" y="34902325"/>
          <a:ext cx="790581" cy="66947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97961-94EC-4EB2-AC03-9EA6C206E0A1}">
  <dimension ref="A1:L123"/>
  <sheetViews>
    <sheetView showGridLines="0" zoomScaleNormal="100" workbookViewId="0">
      <selection activeCell="B33" sqref="B33"/>
    </sheetView>
  </sheetViews>
  <sheetFormatPr defaultColWidth="9.140625" defaultRowHeight="11.25" customHeight="1" x14ac:dyDescent="0.2"/>
  <cols>
    <col min="1" max="1" width="59.28515625" style="127" customWidth="1"/>
    <col min="2" max="2" width="10.7109375" style="127" customWidth="1"/>
    <col min="3" max="3" width="12.7109375" style="127" customWidth="1"/>
    <col min="4" max="5" width="11.7109375" style="127" customWidth="1"/>
    <col min="6" max="6" width="10.7109375" style="127" customWidth="1"/>
    <col min="7" max="8" width="11.7109375" style="127" customWidth="1"/>
    <col min="9" max="9" width="10.7109375" style="127" customWidth="1"/>
    <col min="10" max="11" width="11.7109375" style="127" customWidth="1"/>
    <col min="12" max="12" width="10.7109375" style="127" customWidth="1"/>
    <col min="13" max="13" width="13.85546875" style="127" customWidth="1"/>
    <col min="14" max="14" width="18.5703125" style="127" customWidth="1"/>
    <col min="15" max="15" width="6.5703125" style="127" customWidth="1"/>
    <col min="16" max="17" width="15.42578125" style="127" customWidth="1"/>
    <col min="18" max="18" width="22" style="127" customWidth="1"/>
    <col min="19" max="19" width="13.42578125" style="127" customWidth="1"/>
    <col min="20" max="16384" width="9.140625" style="127"/>
  </cols>
  <sheetData>
    <row r="1" spans="1:12" ht="15.75" x14ac:dyDescent="0.25">
      <c r="A1" s="130" t="s">
        <v>0</v>
      </c>
    </row>
    <row r="2" spans="1:12" ht="11.25" customHeight="1" x14ac:dyDescent="0.2">
      <c r="A2" s="129"/>
    </row>
    <row r="3" spans="1:12" ht="11.25" customHeight="1" x14ac:dyDescent="0.2">
      <c r="A3" s="458" t="s">
        <v>1</v>
      </c>
      <c r="B3" s="458"/>
      <c r="C3" s="458"/>
      <c r="D3" s="458"/>
      <c r="E3" s="458"/>
      <c r="F3" s="458"/>
      <c r="G3" s="458"/>
      <c r="H3" s="458"/>
      <c r="I3" s="458"/>
      <c r="J3" s="458"/>
      <c r="K3" s="458"/>
    </row>
    <row r="4" spans="1:12" ht="11.25" customHeight="1" x14ac:dyDescent="0.2">
      <c r="A4" s="459" t="s">
        <v>2</v>
      </c>
      <c r="B4" s="459"/>
      <c r="C4" s="459"/>
      <c r="D4" s="459"/>
      <c r="E4" s="459"/>
      <c r="F4" s="459"/>
      <c r="G4" s="459"/>
      <c r="H4" s="459"/>
      <c r="I4" s="459"/>
      <c r="J4" s="459"/>
      <c r="K4" s="459"/>
    </row>
    <row r="5" spans="1:12" ht="11.25" customHeight="1" x14ac:dyDescent="0.2">
      <c r="A5" s="460" t="s">
        <v>3</v>
      </c>
      <c r="B5" s="460"/>
      <c r="C5" s="460"/>
      <c r="D5" s="460"/>
      <c r="E5" s="460"/>
      <c r="F5" s="460"/>
      <c r="G5" s="460"/>
      <c r="H5" s="460"/>
      <c r="I5" s="460"/>
      <c r="J5" s="460"/>
      <c r="K5" s="460"/>
    </row>
    <row r="6" spans="1:12" ht="11.25" customHeight="1" x14ac:dyDescent="0.2">
      <c r="A6" s="458" t="s">
        <v>4</v>
      </c>
      <c r="B6" s="458"/>
      <c r="C6" s="458"/>
      <c r="D6" s="458"/>
      <c r="E6" s="458"/>
      <c r="F6" s="458"/>
      <c r="G6" s="458"/>
      <c r="H6" s="458"/>
      <c r="I6" s="458"/>
      <c r="J6" s="458"/>
      <c r="K6" s="458"/>
    </row>
    <row r="7" spans="1:12" ht="11.25" customHeight="1" x14ac:dyDescent="0.2">
      <c r="A7" s="459" t="s">
        <v>5</v>
      </c>
      <c r="B7" s="459"/>
      <c r="C7" s="459"/>
      <c r="D7" s="459"/>
      <c r="E7" s="459"/>
      <c r="F7" s="459"/>
      <c r="G7" s="459"/>
      <c r="H7" s="459"/>
      <c r="I7" s="459"/>
      <c r="J7" s="459"/>
      <c r="K7" s="459"/>
    </row>
    <row r="8" spans="1:12" ht="11.25" customHeight="1" x14ac:dyDescent="0.2">
      <c r="A8" s="24"/>
      <c r="B8" s="24"/>
      <c r="C8" s="24"/>
      <c r="D8" s="24"/>
      <c r="E8" s="24"/>
      <c r="F8" s="24"/>
      <c r="G8" s="24"/>
      <c r="H8" s="24"/>
      <c r="I8" s="126"/>
      <c r="J8" s="126"/>
      <c r="K8" s="126"/>
    </row>
    <row r="9" spans="1:12" ht="11.25" customHeight="1" x14ac:dyDescent="0.2">
      <c r="A9" s="128" t="s">
        <v>6</v>
      </c>
      <c r="E9" s="25"/>
      <c r="H9" s="26"/>
      <c r="I9" s="126"/>
      <c r="J9" s="2"/>
      <c r="L9" s="2" t="s">
        <v>7</v>
      </c>
    </row>
    <row r="10" spans="1:12" ht="11.25" customHeight="1" x14ac:dyDescent="0.2">
      <c r="A10" s="27"/>
      <c r="B10" s="461" t="s">
        <v>8</v>
      </c>
      <c r="C10" s="462"/>
      <c r="D10" s="461" t="s">
        <v>9</v>
      </c>
      <c r="E10" s="462"/>
      <c r="F10" s="465" t="s">
        <v>10</v>
      </c>
      <c r="G10" s="466"/>
      <c r="H10" s="466"/>
      <c r="I10" s="466"/>
      <c r="J10" s="466"/>
      <c r="K10" s="467"/>
      <c r="L10" s="28" t="s">
        <v>11</v>
      </c>
    </row>
    <row r="11" spans="1:12" ht="12.75" customHeight="1" x14ac:dyDescent="0.2">
      <c r="A11" s="29" t="s">
        <v>12</v>
      </c>
      <c r="B11" s="463"/>
      <c r="C11" s="464"/>
      <c r="D11" s="463"/>
      <c r="E11" s="464"/>
      <c r="F11" s="468" t="s">
        <v>13</v>
      </c>
      <c r="G11" s="469"/>
      <c r="H11" s="30" t="s">
        <v>14</v>
      </c>
      <c r="I11" s="470" t="s">
        <v>15</v>
      </c>
      <c r="J11" s="471"/>
      <c r="K11" s="113" t="s">
        <v>14</v>
      </c>
      <c r="L11" s="31"/>
    </row>
    <row r="12" spans="1:12" ht="11.25" customHeight="1" x14ac:dyDescent="0.2">
      <c r="A12" s="32"/>
      <c r="B12" s="33"/>
      <c r="C12" s="34"/>
      <c r="D12" s="476" t="s">
        <v>16</v>
      </c>
      <c r="E12" s="477"/>
      <c r="F12" s="476" t="s">
        <v>17</v>
      </c>
      <c r="G12" s="477"/>
      <c r="H12" s="35" t="s">
        <v>18</v>
      </c>
      <c r="I12" s="476" t="s">
        <v>19</v>
      </c>
      <c r="J12" s="477"/>
      <c r="K12" s="114" t="s">
        <v>20</v>
      </c>
      <c r="L12" s="36" t="s">
        <v>21</v>
      </c>
    </row>
    <row r="13" spans="1:12" ht="12.75" x14ac:dyDescent="0.2">
      <c r="A13" s="46" t="s">
        <v>22</v>
      </c>
      <c r="B13" s="18"/>
      <c r="C13" s="42"/>
      <c r="F13" s="18"/>
      <c r="G13" s="43"/>
      <c r="H13" s="17"/>
      <c r="I13" s="44"/>
      <c r="J13" s="42"/>
      <c r="K13" s="41"/>
      <c r="L13" s="41"/>
    </row>
    <row r="14" spans="1:12" ht="12.75" x14ac:dyDescent="0.2">
      <c r="A14" s="47" t="s">
        <v>23</v>
      </c>
      <c r="B14" s="48"/>
      <c r="C14" s="49"/>
      <c r="D14" s="483"/>
      <c r="E14" s="484"/>
      <c r="F14" s="48"/>
      <c r="G14" s="50"/>
      <c r="H14" s="51"/>
      <c r="I14" s="52"/>
      <c r="J14" s="49"/>
      <c r="K14" s="53"/>
      <c r="L14" s="53"/>
    </row>
    <row r="15" spans="1:12" ht="12.75" x14ac:dyDescent="0.2">
      <c r="A15" s="54" t="s">
        <v>24</v>
      </c>
      <c r="B15" s="38"/>
      <c r="C15" s="55"/>
      <c r="D15" s="14"/>
      <c r="F15" s="38"/>
      <c r="G15" s="39"/>
      <c r="H15" s="38"/>
      <c r="I15" s="40"/>
      <c r="J15" s="37"/>
      <c r="K15" s="56"/>
      <c r="L15" s="57"/>
    </row>
    <row r="16" spans="1:12" ht="12.75" x14ac:dyDescent="0.2">
      <c r="A16" s="16" t="s">
        <v>25</v>
      </c>
      <c r="B16" s="18"/>
      <c r="C16" s="58"/>
      <c r="D16" s="6"/>
      <c r="F16" s="18"/>
      <c r="G16" s="43"/>
      <c r="H16" s="18"/>
      <c r="I16" s="44"/>
      <c r="J16" s="42"/>
      <c r="K16" s="59"/>
      <c r="L16" s="60"/>
    </row>
    <row r="17" spans="1:12" ht="12.75" x14ac:dyDescent="0.2">
      <c r="A17" s="16" t="s">
        <v>26</v>
      </c>
      <c r="B17" s="18"/>
      <c r="C17" s="58"/>
      <c r="D17" s="6"/>
      <c r="F17" s="18"/>
      <c r="G17" s="43"/>
      <c r="H17" s="18"/>
      <c r="I17" s="44"/>
      <c r="J17" s="42"/>
      <c r="K17" s="59"/>
      <c r="L17" s="60"/>
    </row>
    <row r="18" spans="1:12" ht="12.75" x14ac:dyDescent="0.2">
      <c r="A18" s="108" t="s">
        <v>27</v>
      </c>
      <c r="B18" s="18"/>
      <c r="C18" s="58"/>
      <c r="D18" s="6"/>
      <c r="F18" s="18"/>
      <c r="G18" s="43"/>
      <c r="H18" s="18"/>
      <c r="I18" s="44"/>
      <c r="J18" s="42"/>
      <c r="K18" s="59"/>
      <c r="L18" s="60"/>
    </row>
    <row r="19" spans="1:12" ht="12.75" x14ac:dyDescent="0.2">
      <c r="A19" s="16" t="s">
        <v>28</v>
      </c>
      <c r="B19" s="18"/>
      <c r="C19" s="58"/>
      <c r="D19" s="6"/>
      <c r="F19" s="18"/>
      <c r="G19" s="43"/>
      <c r="H19" s="18"/>
      <c r="I19" s="44"/>
      <c r="J19" s="42"/>
      <c r="K19" s="59"/>
      <c r="L19" s="60"/>
    </row>
    <row r="20" spans="1:12" ht="12.75" x14ac:dyDescent="0.2">
      <c r="A20" s="16" t="s">
        <v>26</v>
      </c>
      <c r="B20" s="18"/>
      <c r="C20" s="58"/>
      <c r="D20" s="6"/>
      <c r="F20" s="18"/>
      <c r="G20" s="43"/>
      <c r="H20" s="18"/>
      <c r="I20" s="44"/>
      <c r="J20" s="42"/>
      <c r="K20" s="59"/>
      <c r="L20" s="60"/>
    </row>
    <row r="21" spans="1:12" ht="12.75" x14ac:dyDescent="0.2">
      <c r="A21" s="108" t="s">
        <v>27</v>
      </c>
      <c r="B21" s="61"/>
      <c r="C21" s="62"/>
      <c r="D21" s="12"/>
      <c r="F21" s="61"/>
      <c r="G21" s="63"/>
      <c r="H21" s="61"/>
      <c r="I21" s="64"/>
      <c r="J21" s="65"/>
      <c r="K21" s="122"/>
      <c r="L21" s="66"/>
    </row>
    <row r="22" spans="1:12" ht="12.75" x14ac:dyDescent="0.2">
      <c r="A22" s="47" t="s">
        <v>29</v>
      </c>
      <c r="B22" s="472"/>
      <c r="C22" s="473"/>
      <c r="D22" s="478"/>
      <c r="E22" s="478"/>
      <c r="F22" s="472"/>
      <c r="G22" s="473"/>
      <c r="H22" s="103"/>
      <c r="I22" s="479" t="s">
        <v>30</v>
      </c>
      <c r="J22" s="480"/>
      <c r="K22" s="67"/>
      <c r="L22" s="67"/>
    </row>
    <row r="23" spans="1:12" ht="15" customHeight="1" x14ac:dyDescent="0.2">
      <c r="A23" s="47" t="s">
        <v>31</v>
      </c>
      <c r="B23" s="481"/>
      <c r="C23" s="485"/>
      <c r="D23" s="481"/>
      <c r="E23" s="485"/>
      <c r="F23" s="481"/>
      <c r="G23" s="485"/>
      <c r="H23" s="68"/>
      <c r="I23" s="472" t="s">
        <v>32</v>
      </c>
      <c r="J23" s="473"/>
      <c r="K23" s="68"/>
      <c r="L23" s="68"/>
    </row>
    <row r="24" spans="1:12" ht="12.75" x14ac:dyDescent="0.2">
      <c r="A24" s="69" t="s">
        <v>33</v>
      </c>
      <c r="B24" s="117"/>
      <c r="C24" s="70"/>
      <c r="D24" s="474"/>
      <c r="E24" s="475"/>
      <c r="F24" s="474"/>
      <c r="G24" s="475"/>
      <c r="H24" s="117"/>
      <c r="I24" s="71"/>
      <c r="J24" s="70"/>
      <c r="K24" s="117"/>
      <c r="L24" s="72"/>
    </row>
    <row r="25" spans="1:12" ht="12.75" x14ac:dyDescent="0.2">
      <c r="A25" s="73" t="s">
        <v>34</v>
      </c>
      <c r="B25" s="472"/>
      <c r="C25" s="473"/>
      <c r="D25" s="10"/>
      <c r="E25" s="9"/>
      <c r="F25" s="486"/>
      <c r="G25" s="487"/>
      <c r="H25" s="74"/>
      <c r="I25" s="75"/>
      <c r="J25" s="123"/>
      <c r="K25" s="74"/>
      <c r="L25" s="74"/>
    </row>
    <row r="26" spans="1:12" ht="12.75" x14ac:dyDescent="0.2">
      <c r="A26" s="76" t="s">
        <v>35</v>
      </c>
      <c r="B26" s="483"/>
      <c r="C26" s="484"/>
      <c r="D26" s="472"/>
      <c r="E26" s="473"/>
      <c r="F26" s="118"/>
      <c r="G26" s="119"/>
      <c r="H26" s="74"/>
      <c r="I26" s="486"/>
      <c r="J26" s="497"/>
      <c r="K26" s="74"/>
      <c r="L26" s="74"/>
    </row>
    <row r="27" spans="1:12" ht="12.75" x14ac:dyDescent="0.2">
      <c r="A27" s="77" t="s">
        <v>36</v>
      </c>
      <c r="B27" s="481"/>
      <c r="C27" s="482"/>
      <c r="D27" s="483"/>
      <c r="E27" s="484"/>
      <c r="F27" s="481"/>
      <c r="G27" s="485"/>
      <c r="H27" s="74"/>
      <c r="I27" s="75"/>
      <c r="J27" s="123"/>
      <c r="K27" s="74"/>
      <c r="L27" s="74"/>
    </row>
    <row r="28" spans="1:12" ht="12.75" x14ac:dyDescent="0.2">
      <c r="A28" s="6"/>
      <c r="L28" s="3"/>
    </row>
    <row r="29" spans="1:12" ht="14.25" customHeight="1" x14ac:dyDescent="0.2">
      <c r="A29" s="78"/>
      <c r="B29" s="79" t="s">
        <v>37</v>
      </c>
      <c r="C29" s="79" t="s">
        <v>37</v>
      </c>
      <c r="D29" s="465" t="s">
        <v>38</v>
      </c>
      <c r="E29" s="466"/>
      <c r="F29" s="19" t="s">
        <v>11</v>
      </c>
      <c r="G29" s="465" t="s">
        <v>39</v>
      </c>
      <c r="H29" s="467"/>
      <c r="I29" s="19" t="s">
        <v>11</v>
      </c>
      <c r="J29" s="498" t="s">
        <v>40</v>
      </c>
      <c r="K29" s="488" t="s">
        <v>41</v>
      </c>
      <c r="L29" s="489"/>
    </row>
    <row r="30" spans="1:12" ht="14.25" customHeight="1" x14ac:dyDescent="0.2">
      <c r="A30" s="80" t="s">
        <v>42</v>
      </c>
      <c r="B30" s="15" t="s">
        <v>43</v>
      </c>
      <c r="C30" s="15" t="s">
        <v>44</v>
      </c>
      <c r="D30" s="81" t="s">
        <v>45</v>
      </c>
      <c r="E30" s="81" t="s">
        <v>46</v>
      </c>
      <c r="F30" s="21"/>
      <c r="G30" s="81" t="s">
        <v>45</v>
      </c>
      <c r="H30" s="21" t="s">
        <v>46</v>
      </c>
      <c r="I30" s="21"/>
      <c r="J30" s="499"/>
      <c r="K30" s="490"/>
      <c r="L30" s="491"/>
    </row>
    <row r="31" spans="1:12" ht="14.25" customHeight="1" x14ac:dyDescent="0.2">
      <c r="A31" s="21"/>
      <c r="B31" s="15"/>
      <c r="C31" s="15"/>
      <c r="D31" s="21" t="s">
        <v>47</v>
      </c>
      <c r="E31" s="21" t="s">
        <v>47</v>
      </c>
      <c r="F31" s="21"/>
      <c r="G31" s="21" t="s">
        <v>47</v>
      </c>
      <c r="H31" s="21" t="s">
        <v>47</v>
      </c>
      <c r="I31" s="21"/>
      <c r="J31" s="499"/>
      <c r="K31" s="490"/>
      <c r="L31" s="491"/>
    </row>
    <row r="32" spans="1:12" ht="12.75" customHeight="1" x14ac:dyDescent="0.2">
      <c r="A32" s="82"/>
      <c r="B32" s="20" t="s">
        <v>48</v>
      </c>
      <c r="C32" s="20" t="s">
        <v>49</v>
      </c>
      <c r="D32" s="83"/>
      <c r="E32" s="20" t="s">
        <v>50</v>
      </c>
      <c r="F32" s="22" t="s">
        <v>51</v>
      </c>
      <c r="G32" s="83"/>
      <c r="H32" s="20" t="s">
        <v>52</v>
      </c>
      <c r="I32" s="20" t="s">
        <v>53</v>
      </c>
      <c r="J32" s="20" t="s">
        <v>54</v>
      </c>
      <c r="K32" s="492"/>
      <c r="L32" s="493"/>
    </row>
    <row r="33" spans="1:12" ht="12.75" x14ac:dyDescent="0.2">
      <c r="A33" s="84" t="s">
        <v>22</v>
      </c>
      <c r="B33" s="61"/>
      <c r="C33" s="61"/>
      <c r="D33" s="85"/>
      <c r="E33" s="61"/>
      <c r="F33" s="86"/>
      <c r="G33" s="122"/>
      <c r="H33" s="122"/>
      <c r="I33" s="122"/>
      <c r="J33" s="4"/>
      <c r="K33" s="6"/>
      <c r="L33" s="3"/>
    </row>
    <row r="34" spans="1:12" ht="12.75" x14ac:dyDescent="0.2">
      <c r="A34" s="8" t="s">
        <v>55</v>
      </c>
      <c r="B34" s="8"/>
      <c r="C34" s="8"/>
      <c r="D34" s="8"/>
      <c r="E34" s="115" t="s">
        <v>56</v>
      </c>
      <c r="F34" s="8"/>
      <c r="G34" s="8"/>
      <c r="H34" s="115" t="s">
        <v>57</v>
      </c>
      <c r="I34" s="104"/>
      <c r="J34" s="115" t="s">
        <v>58</v>
      </c>
      <c r="K34" s="483"/>
      <c r="L34" s="484"/>
    </row>
    <row r="35" spans="1:12" ht="12.75" x14ac:dyDescent="0.2">
      <c r="A35" s="8" t="s">
        <v>59</v>
      </c>
      <c r="B35" s="116"/>
      <c r="C35" s="116"/>
      <c r="D35" s="116"/>
      <c r="E35" s="104" t="s">
        <v>60</v>
      </c>
      <c r="F35" s="116"/>
      <c r="G35" s="116"/>
      <c r="H35" s="104" t="s">
        <v>61</v>
      </c>
      <c r="I35" s="116"/>
      <c r="J35" s="115" t="s">
        <v>62</v>
      </c>
      <c r="K35" s="494"/>
      <c r="L35" s="494"/>
    </row>
    <row r="36" spans="1:12" ht="12.75" x14ac:dyDescent="0.2">
      <c r="A36" s="102" t="s">
        <v>63</v>
      </c>
      <c r="B36" s="102"/>
      <c r="C36" s="102"/>
      <c r="D36" s="102"/>
      <c r="E36" s="102"/>
      <c r="F36" s="105"/>
      <c r="G36" s="72"/>
      <c r="H36" s="72"/>
      <c r="I36" s="106"/>
      <c r="J36" s="102"/>
      <c r="K36" s="495"/>
      <c r="L36" s="496"/>
    </row>
    <row r="37" spans="1:12" ht="12.75" x14ac:dyDescent="0.2">
      <c r="A37" s="8" t="s">
        <v>64</v>
      </c>
      <c r="B37" s="8"/>
      <c r="C37" s="8"/>
      <c r="D37" s="121"/>
      <c r="E37" s="121"/>
      <c r="F37" s="115"/>
      <c r="G37" s="121"/>
      <c r="H37" s="121"/>
      <c r="I37" s="115"/>
      <c r="J37" s="121"/>
      <c r="K37" s="500"/>
      <c r="L37" s="500"/>
    </row>
    <row r="38" spans="1:12" ht="12.75" customHeight="1" x14ac:dyDescent="0.2">
      <c r="A38" s="502" t="s">
        <v>65</v>
      </c>
      <c r="B38" s="502"/>
      <c r="C38" s="502"/>
      <c r="D38" s="502"/>
      <c r="E38" s="502"/>
      <c r="F38" s="502"/>
      <c r="G38" s="502"/>
      <c r="H38" s="502"/>
      <c r="I38" s="502"/>
      <c r="J38" s="502"/>
      <c r="K38" s="501"/>
    </row>
    <row r="39" spans="1:12" ht="13.5" customHeight="1" x14ac:dyDescent="0.2">
      <c r="A39" s="501" t="s">
        <v>66</v>
      </c>
      <c r="B39" s="501"/>
      <c r="C39" s="501"/>
      <c r="D39" s="501"/>
      <c r="E39" s="501"/>
      <c r="F39" s="501"/>
      <c r="G39" s="501"/>
      <c r="H39" s="501"/>
      <c r="I39" s="120"/>
      <c r="J39" s="120"/>
      <c r="K39" s="120"/>
    </row>
    <row r="40" spans="1:12" ht="12.75" customHeight="1" x14ac:dyDescent="0.2">
      <c r="A40" s="501" t="s">
        <v>67</v>
      </c>
      <c r="B40" s="501"/>
      <c r="C40" s="501"/>
      <c r="D40" s="120"/>
      <c r="E40" s="120"/>
      <c r="F40" s="120"/>
      <c r="G40" s="120"/>
      <c r="H40" s="120"/>
      <c r="I40" s="120"/>
      <c r="J40" s="120"/>
      <c r="K40" s="120"/>
    </row>
    <row r="41" spans="1:12" ht="12.75" customHeight="1" x14ac:dyDescent="0.2">
      <c r="A41" s="120" t="s">
        <v>68</v>
      </c>
      <c r="B41" s="120"/>
      <c r="C41" s="120"/>
      <c r="D41" s="120"/>
      <c r="E41" s="120"/>
      <c r="F41" s="120"/>
      <c r="G41" s="120"/>
      <c r="H41" s="120"/>
      <c r="I41" s="120"/>
      <c r="J41" s="120"/>
      <c r="K41" s="120"/>
    </row>
    <row r="42" spans="1:12" ht="12.75" customHeight="1" x14ac:dyDescent="0.2">
      <c r="A42" s="120"/>
      <c r="B42" s="120"/>
      <c r="C42" s="120"/>
      <c r="D42" s="120"/>
      <c r="E42" s="120"/>
      <c r="F42" s="120"/>
      <c r="G42" s="120"/>
      <c r="H42" s="120"/>
      <c r="I42" s="120"/>
      <c r="J42" s="120"/>
      <c r="K42" s="120"/>
    </row>
    <row r="43" spans="1:12" ht="11.25" customHeight="1" x14ac:dyDescent="0.2">
      <c r="A43" s="87"/>
      <c r="B43" s="461" t="s">
        <v>8</v>
      </c>
      <c r="C43" s="462"/>
      <c r="D43" s="461" t="s">
        <v>9</v>
      </c>
      <c r="E43" s="462"/>
      <c r="F43" s="465" t="s">
        <v>10</v>
      </c>
      <c r="G43" s="466"/>
      <c r="H43" s="466"/>
      <c r="I43" s="466"/>
      <c r="J43" s="466"/>
      <c r="K43" s="467"/>
      <c r="L43" s="28" t="s">
        <v>11</v>
      </c>
    </row>
    <row r="44" spans="1:12" ht="11.25" customHeight="1" x14ac:dyDescent="0.2">
      <c r="A44" s="88" t="s">
        <v>69</v>
      </c>
      <c r="B44" s="463"/>
      <c r="C44" s="464"/>
      <c r="D44" s="463"/>
      <c r="E44" s="464"/>
      <c r="F44" s="468" t="s">
        <v>13</v>
      </c>
      <c r="G44" s="469"/>
      <c r="H44" s="30" t="s">
        <v>14</v>
      </c>
      <c r="I44" s="470" t="s">
        <v>15</v>
      </c>
      <c r="J44" s="471"/>
      <c r="K44" s="113" t="s">
        <v>14</v>
      </c>
      <c r="L44" s="31"/>
    </row>
    <row r="45" spans="1:12" ht="11.25" customHeight="1" x14ac:dyDescent="0.2">
      <c r="A45" s="89"/>
      <c r="B45" s="33"/>
      <c r="C45" s="34"/>
      <c r="D45" s="476" t="s">
        <v>16</v>
      </c>
      <c r="E45" s="477"/>
      <c r="F45" s="476" t="s">
        <v>17</v>
      </c>
      <c r="G45" s="477"/>
      <c r="H45" s="35" t="s">
        <v>18</v>
      </c>
      <c r="I45" s="476" t="s">
        <v>19</v>
      </c>
      <c r="J45" s="477"/>
      <c r="K45" s="114" t="s">
        <v>20</v>
      </c>
      <c r="L45" s="36" t="s">
        <v>21</v>
      </c>
    </row>
    <row r="46" spans="1:12" ht="11.25" customHeight="1" x14ac:dyDescent="0.2">
      <c r="A46" s="54" t="s">
        <v>70</v>
      </c>
      <c r="B46" s="55"/>
      <c r="C46" s="37"/>
      <c r="D46" s="55"/>
      <c r="E46" s="90"/>
      <c r="F46" s="38"/>
      <c r="G46" s="39"/>
      <c r="H46" s="55"/>
      <c r="I46" s="40"/>
      <c r="J46" s="37"/>
      <c r="K46" s="5"/>
      <c r="L46" s="3"/>
    </row>
    <row r="47" spans="1:12" ht="11.25" customHeight="1" x14ac:dyDescent="0.2">
      <c r="A47" s="16" t="s">
        <v>71</v>
      </c>
      <c r="B47" s="120"/>
      <c r="C47" s="91"/>
      <c r="D47" s="120"/>
      <c r="E47" s="120"/>
      <c r="F47" s="23"/>
      <c r="G47" s="91"/>
      <c r="H47" s="120"/>
      <c r="I47" s="23"/>
      <c r="J47" s="91"/>
      <c r="K47" s="4"/>
      <c r="L47" s="3"/>
    </row>
    <row r="48" spans="1:12" ht="11.25" customHeight="1" x14ac:dyDescent="0.2">
      <c r="A48" s="92" t="s">
        <v>72</v>
      </c>
      <c r="B48" s="120"/>
      <c r="C48" s="91"/>
      <c r="D48" s="120"/>
      <c r="E48" s="120"/>
      <c r="F48" s="23"/>
      <c r="G48" s="91"/>
      <c r="H48" s="120"/>
      <c r="I48" s="23"/>
      <c r="J48" s="91"/>
      <c r="K48" s="4"/>
      <c r="L48" s="3"/>
    </row>
    <row r="49" spans="1:12" ht="11.25" customHeight="1" x14ac:dyDescent="0.2">
      <c r="A49" s="16" t="s">
        <v>73</v>
      </c>
      <c r="B49" s="120"/>
      <c r="C49" s="91"/>
      <c r="D49" s="120"/>
      <c r="E49" s="120"/>
      <c r="F49" s="23"/>
      <c r="G49" s="91"/>
      <c r="H49" s="120"/>
      <c r="I49" s="23"/>
      <c r="J49" s="91"/>
      <c r="K49" s="4"/>
      <c r="L49" s="3"/>
    </row>
    <row r="50" spans="1:12" ht="11.25" customHeight="1" x14ac:dyDescent="0.2">
      <c r="A50" s="16" t="s">
        <v>74</v>
      </c>
      <c r="B50" s="120"/>
      <c r="C50" s="91"/>
      <c r="D50" s="120"/>
      <c r="E50" s="120"/>
      <c r="F50" s="23"/>
      <c r="G50" s="91"/>
      <c r="H50" s="120"/>
      <c r="I50" s="23"/>
      <c r="J50" s="91"/>
      <c r="K50" s="4"/>
      <c r="L50" s="3"/>
    </row>
    <row r="51" spans="1:12" ht="11.25" customHeight="1" x14ac:dyDescent="0.2">
      <c r="A51" s="16" t="s">
        <v>75</v>
      </c>
      <c r="B51" s="120"/>
      <c r="C51" s="91"/>
      <c r="D51" s="120"/>
      <c r="E51" s="120"/>
      <c r="F51" s="23"/>
      <c r="G51" s="91"/>
      <c r="H51" s="120"/>
      <c r="I51" s="23"/>
      <c r="J51" s="91"/>
      <c r="K51" s="4"/>
      <c r="L51" s="3"/>
    </row>
    <row r="52" spans="1:12" ht="11.25" customHeight="1" x14ac:dyDescent="0.2">
      <c r="A52" s="92" t="s">
        <v>76</v>
      </c>
      <c r="B52" s="120"/>
      <c r="C52" s="91"/>
      <c r="D52" s="120"/>
      <c r="E52" s="120"/>
      <c r="F52" s="23"/>
      <c r="G52" s="91"/>
      <c r="H52" s="120"/>
      <c r="I52" s="23"/>
      <c r="J52" s="91"/>
      <c r="K52" s="4"/>
      <c r="L52" s="3"/>
    </row>
    <row r="53" spans="1:12" ht="11.25" customHeight="1" x14ac:dyDescent="0.2">
      <c r="A53" s="16" t="s">
        <v>77</v>
      </c>
      <c r="B53" s="120"/>
      <c r="C53" s="91"/>
      <c r="D53" s="120"/>
      <c r="E53" s="120"/>
      <c r="F53" s="23"/>
      <c r="G53" s="91"/>
      <c r="H53" s="120"/>
      <c r="I53" s="23"/>
      <c r="J53" s="91"/>
      <c r="K53" s="4"/>
      <c r="L53" s="3"/>
    </row>
    <row r="54" spans="1:12" ht="11.25" customHeight="1" x14ac:dyDescent="0.2">
      <c r="A54" s="16" t="s">
        <v>78</v>
      </c>
      <c r="B54" s="120"/>
      <c r="C54" s="91"/>
      <c r="D54" s="120"/>
      <c r="E54" s="120"/>
      <c r="F54" s="23"/>
      <c r="G54" s="91"/>
      <c r="H54" s="120"/>
      <c r="I54" s="23"/>
      <c r="J54" s="91"/>
      <c r="K54" s="4"/>
      <c r="L54" s="3"/>
    </row>
    <row r="55" spans="1:12" ht="25.5" x14ac:dyDescent="0.2">
      <c r="A55" s="93" t="s">
        <v>79</v>
      </c>
      <c r="B55" s="120"/>
      <c r="C55" s="91"/>
      <c r="D55" s="120"/>
      <c r="E55" s="120"/>
      <c r="F55" s="23"/>
      <c r="G55" s="91"/>
      <c r="H55" s="120"/>
      <c r="I55" s="23"/>
      <c r="J55" s="91"/>
      <c r="K55" s="4"/>
      <c r="L55" s="3"/>
    </row>
    <row r="56" spans="1:12" ht="12.75" x14ac:dyDescent="0.2">
      <c r="A56" s="45" t="s">
        <v>80</v>
      </c>
      <c r="B56" s="120"/>
      <c r="C56" s="91"/>
      <c r="D56" s="120"/>
      <c r="E56" s="120"/>
      <c r="F56" s="23"/>
      <c r="G56" s="91"/>
      <c r="H56" s="120"/>
      <c r="I56" s="23"/>
      <c r="J56" s="91"/>
      <c r="K56" s="4"/>
      <c r="L56" s="3"/>
    </row>
    <row r="57" spans="1:12" ht="11.25" customHeight="1" x14ac:dyDescent="0.2">
      <c r="A57" s="16" t="s">
        <v>81</v>
      </c>
      <c r="B57" s="120"/>
      <c r="C57" s="91"/>
      <c r="D57" s="120"/>
      <c r="E57" s="120"/>
      <c r="F57" s="23"/>
      <c r="G57" s="91"/>
      <c r="H57" s="120"/>
      <c r="I57" s="23"/>
      <c r="J57" s="91"/>
      <c r="K57" s="4"/>
      <c r="L57" s="3"/>
    </row>
    <row r="58" spans="1:12" ht="11.25" customHeight="1" x14ac:dyDescent="0.2">
      <c r="A58" s="16" t="s">
        <v>82</v>
      </c>
      <c r="B58" s="120"/>
      <c r="C58" s="91"/>
      <c r="D58" s="120"/>
      <c r="E58" s="120"/>
      <c r="F58" s="23"/>
      <c r="G58" s="91"/>
      <c r="H58" s="120"/>
      <c r="I58" s="23"/>
      <c r="J58" s="91"/>
      <c r="K58" s="4"/>
      <c r="L58" s="3"/>
    </row>
    <row r="59" spans="1:12" ht="11.25" customHeight="1" x14ac:dyDescent="0.2">
      <c r="A59" s="16" t="s">
        <v>83</v>
      </c>
      <c r="B59" s="120"/>
      <c r="C59" s="91"/>
      <c r="D59" s="120"/>
      <c r="E59" s="120"/>
      <c r="F59" s="23"/>
      <c r="G59" s="91"/>
      <c r="H59" s="120"/>
      <c r="I59" s="23"/>
      <c r="J59" s="91"/>
      <c r="K59" s="4"/>
      <c r="L59" s="3"/>
    </row>
    <row r="60" spans="1:12" ht="25.5" x14ac:dyDescent="0.2">
      <c r="A60" s="45" t="s">
        <v>84</v>
      </c>
      <c r="B60" s="120"/>
      <c r="C60" s="91"/>
      <c r="D60" s="120"/>
      <c r="E60" s="120"/>
      <c r="F60" s="23"/>
      <c r="G60" s="91"/>
      <c r="H60" s="120"/>
      <c r="I60" s="23"/>
      <c r="J60" s="91"/>
      <c r="K60" s="4"/>
      <c r="L60" s="3"/>
    </row>
    <row r="61" spans="1:12" ht="11.25" customHeight="1" x14ac:dyDescent="0.2">
      <c r="A61" s="16" t="s">
        <v>85</v>
      </c>
      <c r="B61" s="120"/>
      <c r="C61" s="91"/>
      <c r="D61" s="120"/>
      <c r="E61" s="120"/>
      <c r="F61" s="23"/>
      <c r="G61" s="91"/>
      <c r="H61" s="120"/>
      <c r="I61" s="23"/>
      <c r="J61" s="91"/>
      <c r="K61" s="4"/>
      <c r="L61" s="3"/>
    </row>
    <row r="62" spans="1:12" ht="11.25" customHeight="1" x14ac:dyDescent="0.2">
      <c r="A62" s="16" t="s">
        <v>86</v>
      </c>
      <c r="B62" s="120"/>
      <c r="C62" s="91"/>
      <c r="D62" s="120"/>
      <c r="E62" s="120"/>
      <c r="F62" s="23"/>
      <c r="G62" s="91"/>
      <c r="H62" s="120"/>
      <c r="I62" s="23"/>
      <c r="J62" s="91"/>
      <c r="K62" s="4"/>
      <c r="L62" s="3"/>
    </row>
    <row r="63" spans="1:12" ht="11.25" customHeight="1" x14ac:dyDescent="0.2">
      <c r="A63" s="16" t="s">
        <v>87</v>
      </c>
      <c r="B63" s="120"/>
      <c r="C63" s="91"/>
      <c r="D63" s="120"/>
      <c r="E63" s="120"/>
      <c r="F63" s="23"/>
      <c r="G63" s="91"/>
      <c r="H63" s="120"/>
      <c r="I63" s="23"/>
      <c r="J63" s="91"/>
      <c r="K63" s="4"/>
      <c r="L63" s="3"/>
    </row>
    <row r="64" spans="1:12" ht="11.25" customHeight="1" x14ac:dyDescent="0.2">
      <c r="A64" s="16" t="s">
        <v>88</v>
      </c>
      <c r="B64" s="120"/>
      <c r="C64" s="91"/>
      <c r="D64" s="120"/>
      <c r="E64" s="120"/>
      <c r="F64" s="23"/>
      <c r="G64" s="91"/>
      <c r="H64" s="120"/>
      <c r="I64" s="23"/>
      <c r="J64" s="91"/>
      <c r="K64" s="4"/>
      <c r="L64" s="3"/>
    </row>
    <row r="65" spans="1:12" ht="11.25" customHeight="1" x14ac:dyDescent="0.2">
      <c r="A65" s="16" t="s">
        <v>89</v>
      </c>
      <c r="B65" s="120"/>
      <c r="C65" s="91"/>
      <c r="D65" s="120"/>
      <c r="E65" s="120"/>
      <c r="F65" s="23"/>
      <c r="G65" s="91"/>
      <c r="H65" s="120"/>
      <c r="I65" s="23"/>
      <c r="J65" s="91"/>
      <c r="K65" s="4"/>
      <c r="L65" s="3"/>
    </row>
    <row r="66" spans="1:12" ht="11.25" customHeight="1" x14ac:dyDescent="0.2">
      <c r="A66" s="16" t="s">
        <v>90</v>
      </c>
      <c r="B66" s="120"/>
      <c r="C66" s="91"/>
      <c r="D66" s="120"/>
      <c r="E66" s="120"/>
      <c r="F66" s="23"/>
      <c r="G66" s="91"/>
      <c r="H66" s="120"/>
      <c r="I66" s="23"/>
      <c r="J66" s="91"/>
      <c r="K66" s="4"/>
      <c r="L66" s="3"/>
    </row>
    <row r="67" spans="1:12" ht="11.25" customHeight="1" x14ac:dyDescent="0.2">
      <c r="A67" s="16" t="s">
        <v>91</v>
      </c>
      <c r="B67" s="120"/>
      <c r="C67" s="91"/>
      <c r="D67" s="120"/>
      <c r="E67" s="120"/>
      <c r="F67" s="23"/>
      <c r="G67" s="91"/>
      <c r="H67" s="120"/>
      <c r="I67" s="23"/>
      <c r="J67" s="91"/>
      <c r="K67" s="4"/>
      <c r="L67" s="3"/>
    </row>
    <row r="68" spans="1:12" ht="11.25" customHeight="1" x14ac:dyDescent="0.2">
      <c r="A68" s="16" t="s">
        <v>92</v>
      </c>
      <c r="B68" s="120"/>
      <c r="C68" s="91"/>
      <c r="D68" s="120"/>
      <c r="E68" s="120"/>
      <c r="F68" s="23"/>
      <c r="G68" s="91"/>
      <c r="H68" s="120"/>
      <c r="I68" s="23"/>
      <c r="J68" s="91"/>
      <c r="K68" s="4"/>
      <c r="L68" s="3"/>
    </row>
    <row r="69" spans="1:12" ht="11.25" customHeight="1" x14ac:dyDescent="0.2">
      <c r="A69" s="16" t="s">
        <v>93</v>
      </c>
      <c r="B69" s="120"/>
      <c r="C69" s="91"/>
      <c r="D69" s="120"/>
      <c r="E69" s="120"/>
      <c r="F69" s="23"/>
      <c r="G69" s="91"/>
      <c r="H69" s="120"/>
      <c r="I69" s="23"/>
      <c r="J69" s="91"/>
      <c r="K69" s="4"/>
      <c r="L69" s="3"/>
    </row>
    <row r="70" spans="1:12" ht="11.25" customHeight="1" x14ac:dyDescent="0.2">
      <c r="A70" s="16" t="s">
        <v>94</v>
      </c>
      <c r="B70" s="120"/>
      <c r="C70" s="91"/>
      <c r="D70" s="120"/>
      <c r="E70" s="120"/>
      <c r="F70" s="23"/>
      <c r="G70" s="91"/>
      <c r="H70" s="120"/>
      <c r="I70" s="23"/>
      <c r="J70" s="91"/>
      <c r="K70" s="4"/>
      <c r="L70" s="3"/>
    </row>
    <row r="71" spans="1:12" ht="11.25" customHeight="1" x14ac:dyDescent="0.2">
      <c r="A71" s="16" t="s">
        <v>95</v>
      </c>
      <c r="B71" s="120"/>
      <c r="C71" s="91"/>
      <c r="D71" s="120"/>
      <c r="E71" s="120"/>
      <c r="F71" s="23"/>
      <c r="G71" s="91"/>
      <c r="H71" s="120"/>
      <c r="I71" s="23"/>
      <c r="J71" s="91"/>
      <c r="K71" s="4"/>
      <c r="L71" s="3"/>
    </row>
    <row r="72" spans="1:12" ht="11.25" customHeight="1" x14ac:dyDescent="0.2">
      <c r="A72" s="16" t="s">
        <v>96</v>
      </c>
      <c r="B72" s="120"/>
      <c r="C72" s="91"/>
      <c r="D72" s="120"/>
      <c r="E72" s="120"/>
      <c r="F72" s="23"/>
      <c r="G72" s="91"/>
      <c r="H72" s="120"/>
      <c r="I72" s="23"/>
      <c r="J72" s="91"/>
      <c r="K72" s="4"/>
      <c r="L72" s="3"/>
    </row>
    <row r="73" spans="1:12" ht="11.25" customHeight="1" x14ac:dyDescent="0.2">
      <c r="A73" s="16" t="s">
        <v>97</v>
      </c>
      <c r="B73" s="120"/>
      <c r="C73" s="91"/>
      <c r="D73" s="120"/>
      <c r="E73" s="120"/>
      <c r="F73" s="23"/>
      <c r="G73" s="91"/>
      <c r="H73" s="120"/>
      <c r="I73" s="23"/>
      <c r="J73" s="91"/>
      <c r="K73" s="4"/>
      <c r="L73" s="3"/>
    </row>
    <row r="74" spans="1:12" ht="11.25" customHeight="1" x14ac:dyDescent="0.2">
      <c r="A74" s="16" t="s">
        <v>98</v>
      </c>
      <c r="B74" s="120"/>
      <c r="C74" s="91"/>
      <c r="D74" s="120"/>
      <c r="E74" s="120"/>
      <c r="F74" s="23"/>
      <c r="G74" s="91"/>
      <c r="H74" s="120"/>
      <c r="I74" s="23"/>
      <c r="J74" s="91"/>
      <c r="K74" s="4"/>
      <c r="L74" s="3"/>
    </row>
    <row r="75" spans="1:12" ht="11.25" customHeight="1" x14ac:dyDescent="0.2">
      <c r="A75" s="16" t="s">
        <v>99</v>
      </c>
      <c r="B75" s="120"/>
      <c r="C75" s="91"/>
      <c r="D75" s="120"/>
      <c r="E75" s="120"/>
      <c r="F75" s="23"/>
      <c r="G75" s="91"/>
      <c r="H75" s="120"/>
      <c r="I75" s="23"/>
      <c r="J75" s="91"/>
      <c r="K75" s="4"/>
      <c r="L75" s="3"/>
    </row>
    <row r="76" spans="1:12" ht="11.25" customHeight="1" x14ac:dyDescent="0.2">
      <c r="A76" s="16" t="s">
        <v>100</v>
      </c>
      <c r="B76" s="120"/>
      <c r="C76" s="91"/>
      <c r="D76" s="120"/>
      <c r="E76" s="120"/>
      <c r="F76" s="23"/>
      <c r="G76" s="91"/>
      <c r="H76" s="120"/>
      <c r="I76" s="23"/>
      <c r="J76" s="91"/>
      <c r="K76" s="4"/>
      <c r="L76" s="3"/>
    </row>
    <row r="77" spans="1:12" ht="11.25" customHeight="1" x14ac:dyDescent="0.2">
      <c r="A77" s="16" t="s">
        <v>101</v>
      </c>
      <c r="B77" s="120"/>
      <c r="C77" s="91"/>
      <c r="D77" s="120"/>
      <c r="E77" s="120"/>
      <c r="F77" s="23"/>
      <c r="G77" s="91"/>
      <c r="H77" s="120"/>
      <c r="I77" s="23"/>
      <c r="J77" s="91"/>
      <c r="K77" s="4"/>
      <c r="L77" s="3"/>
    </row>
    <row r="78" spans="1:12" ht="11.25" customHeight="1" x14ac:dyDescent="0.2">
      <c r="A78" s="16" t="s">
        <v>102</v>
      </c>
      <c r="B78" s="120"/>
      <c r="C78" s="91"/>
      <c r="D78" s="120"/>
      <c r="E78" s="120"/>
      <c r="F78" s="23"/>
      <c r="G78" s="91"/>
      <c r="H78" s="120"/>
      <c r="I78" s="23"/>
      <c r="J78" s="91"/>
      <c r="K78" s="4"/>
      <c r="L78" s="3"/>
    </row>
    <row r="79" spans="1:12" ht="11.25" customHeight="1" x14ac:dyDescent="0.2">
      <c r="A79" s="16" t="s">
        <v>103</v>
      </c>
      <c r="B79" s="120"/>
      <c r="C79" s="91"/>
      <c r="D79" s="120"/>
      <c r="E79" s="120"/>
      <c r="F79" s="23"/>
      <c r="G79" s="91"/>
      <c r="H79" s="120"/>
      <c r="I79" s="23"/>
      <c r="J79" s="91"/>
      <c r="K79" s="4"/>
      <c r="L79" s="3"/>
    </row>
    <row r="80" spans="1:12" ht="11.25" customHeight="1" x14ac:dyDescent="0.2">
      <c r="A80" s="16" t="s">
        <v>104</v>
      </c>
      <c r="B80" s="120"/>
      <c r="C80" s="91"/>
      <c r="D80" s="120"/>
      <c r="E80" s="120"/>
      <c r="F80" s="23"/>
      <c r="G80" s="91"/>
      <c r="H80" s="120"/>
      <c r="I80" s="23"/>
      <c r="J80" s="91"/>
      <c r="K80" s="4"/>
      <c r="L80" s="3"/>
    </row>
    <row r="81" spans="1:12" ht="11.25" customHeight="1" x14ac:dyDescent="0.2">
      <c r="A81" s="94" t="s">
        <v>105</v>
      </c>
      <c r="B81" s="120"/>
      <c r="C81" s="91"/>
      <c r="D81" s="120"/>
      <c r="E81" s="120"/>
      <c r="F81" s="23"/>
      <c r="G81" s="91"/>
      <c r="H81" s="120"/>
      <c r="I81" s="23"/>
      <c r="J81" s="91"/>
      <c r="K81" s="4"/>
      <c r="L81" s="3"/>
    </row>
    <row r="82" spans="1:12" ht="11.25" customHeight="1" x14ac:dyDescent="0.2">
      <c r="A82" s="16" t="s">
        <v>106</v>
      </c>
      <c r="B82" s="120"/>
      <c r="C82" s="91"/>
      <c r="D82" s="120"/>
      <c r="E82" s="120"/>
      <c r="F82" s="23"/>
      <c r="G82" s="91"/>
      <c r="H82" s="120"/>
      <c r="I82" s="23"/>
      <c r="J82" s="91"/>
      <c r="K82" s="4"/>
      <c r="L82" s="3"/>
    </row>
    <row r="83" spans="1:12" ht="11.25" customHeight="1" x14ac:dyDescent="0.2">
      <c r="A83" s="16" t="s">
        <v>107</v>
      </c>
      <c r="B83" s="120"/>
      <c r="C83" s="91"/>
      <c r="D83" s="120"/>
      <c r="E83" s="120"/>
      <c r="F83" s="23"/>
      <c r="G83" s="91"/>
      <c r="H83" s="120"/>
      <c r="I83" s="23"/>
      <c r="J83" s="91"/>
      <c r="K83" s="4"/>
      <c r="L83" s="3"/>
    </row>
    <row r="84" spans="1:12" ht="11.25" customHeight="1" x14ac:dyDescent="0.2">
      <c r="A84" s="16" t="s">
        <v>108</v>
      </c>
      <c r="B84" s="120"/>
      <c r="C84" s="91"/>
      <c r="D84" s="120"/>
      <c r="E84" s="120"/>
      <c r="F84" s="23"/>
      <c r="G84" s="91"/>
      <c r="H84" s="120"/>
      <c r="I84" s="23"/>
      <c r="J84" s="91"/>
      <c r="K84" s="4"/>
      <c r="L84" s="3"/>
    </row>
    <row r="85" spans="1:12" ht="11.25" customHeight="1" x14ac:dyDescent="0.2">
      <c r="A85" s="16" t="s">
        <v>109</v>
      </c>
      <c r="B85" s="120"/>
      <c r="C85" s="91"/>
      <c r="D85" s="120"/>
      <c r="E85" s="120"/>
      <c r="F85" s="23"/>
      <c r="G85" s="91"/>
      <c r="H85" s="120"/>
      <c r="I85" s="23"/>
      <c r="J85" s="91"/>
      <c r="K85" s="4"/>
      <c r="L85" s="3"/>
    </row>
    <row r="86" spans="1:12" ht="11.25" customHeight="1" x14ac:dyDescent="0.2">
      <c r="A86" s="45" t="s">
        <v>110</v>
      </c>
      <c r="B86" s="120"/>
      <c r="C86" s="91"/>
      <c r="D86" s="120"/>
      <c r="E86" s="120"/>
      <c r="F86" s="23"/>
      <c r="G86" s="91"/>
      <c r="H86" s="120"/>
      <c r="I86" s="23"/>
      <c r="J86" s="91"/>
      <c r="K86" s="4"/>
      <c r="L86" s="3"/>
    </row>
    <row r="87" spans="1:12" ht="11.25" customHeight="1" x14ac:dyDescent="0.2">
      <c r="A87" s="16" t="s">
        <v>111</v>
      </c>
      <c r="B87" s="120"/>
      <c r="C87" s="91"/>
      <c r="D87" s="120"/>
      <c r="E87" s="120"/>
      <c r="F87" s="23"/>
      <c r="G87" s="91"/>
      <c r="H87" s="120"/>
      <c r="I87" s="23"/>
      <c r="J87" s="91"/>
      <c r="K87" s="4"/>
      <c r="L87" s="3"/>
    </row>
    <row r="88" spans="1:12" ht="11.25" customHeight="1" x14ac:dyDescent="0.2">
      <c r="A88" s="16" t="s">
        <v>112</v>
      </c>
      <c r="B88" s="120"/>
      <c r="C88" s="91"/>
      <c r="D88" s="120"/>
      <c r="E88" s="120"/>
      <c r="F88" s="23"/>
      <c r="G88" s="91"/>
      <c r="H88" s="120"/>
      <c r="I88" s="23"/>
      <c r="J88" s="91"/>
      <c r="K88" s="4"/>
      <c r="L88" s="3"/>
    </row>
    <row r="89" spans="1:12" ht="11.25" customHeight="1" x14ac:dyDescent="0.2">
      <c r="A89" s="16" t="s">
        <v>113</v>
      </c>
      <c r="B89" s="120"/>
      <c r="C89" s="91"/>
      <c r="D89" s="120"/>
      <c r="E89" s="120"/>
      <c r="F89" s="23"/>
      <c r="G89" s="91"/>
      <c r="H89" s="120"/>
      <c r="I89" s="23"/>
      <c r="J89" s="91"/>
      <c r="K89" s="4"/>
      <c r="L89" s="3"/>
    </row>
    <row r="90" spans="1:12" ht="11.25" customHeight="1" x14ac:dyDescent="0.2">
      <c r="A90" s="16" t="s">
        <v>114</v>
      </c>
      <c r="B90" s="120"/>
      <c r="C90" s="91"/>
      <c r="D90" s="120"/>
      <c r="E90" s="120"/>
      <c r="F90" s="23"/>
      <c r="G90" s="91"/>
      <c r="H90" s="120"/>
      <c r="I90" s="23"/>
      <c r="J90" s="91"/>
      <c r="K90" s="4"/>
      <c r="L90" s="3"/>
    </row>
    <row r="91" spans="1:12" ht="11.25" customHeight="1" x14ac:dyDescent="0.2">
      <c r="A91" s="16" t="s">
        <v>115</v>
      </c>
      <c r="B91" s="120"/>
      <c r="C91" s="91"/>
      <c r="D91" s="120"/>
      <c r="E91" s="120"/>
      <c r="F91" s="23"/>
      <c r="G91" s="91"/>
      <c r="H91" s="120"/>
      <c r="I91" s="23"/>
      <c r="J91" s="91"/>
      <c r="K91" s="4"/>
      <c r="L91" s="3"/>
    </row>
    <row r="92" spans="1:12" ht="11.25" customHeight="1" x14ac:dyDescent="0.2">
      <c r="A92" s="16" t="s">
        <v>116</v>
      </c>
      <c r="B92" s="120"/>
      <c r="C92" s="91"/>
      <c r="D92" s="120"/>
      <c r="E92" s="120"/>
      <c r="F92" s="23"/>
      <c r="G92" s="91"/>
      <c r="H92" s="120"/>
      <c r="I92" s="23"/>
      <c r="J92" s="91"/>
      <c r="K92" s="4"/>
      <c r="L92" s="3"/>
    </row>
    <row r="93" spans="1:12" ht="11.25" customHeight="1" x14ac:dyDescent="0.2">
      <c r="A93" s="16" t="s">
        <v>117</v>
      </c>
      <c r="B93" s="120"/>
      <c r="C93" s="91"/>
      <c r="D93" s="120"/>
      <c r="E93" s="120"/>
      <c r="F93" s="23"/>
      <c r="G93" s="91"/>
      <c r="H93" s="120"/>
      <c r="I93" s="23"/>
      <c r="J93" s="91"/>
      <c r="K93" s="4"/>
      <c r="L93" s="3"/>
    </row>
    <row r="94" spans="1:12" ht="11.25" customHeight="1" x14ac:dyDescent="0.2">
      <c r="A94" s="16" t="s">
        <v>118</v>
      </c>
      <c r="B94" s="120"/>
      <c r="C94" s="91"/>
      <c r="D94" s="120"/>
      <c r="E94" s="120"/>
      <c r="F94" s="23"/>
      <c r="G94" s="91"/>
      <c r="H94" s="120"/>
      <c r="I94" s="23"/>
      <c r="J94" s="91"/>
      <c r="K94" s="4"/>
      <c r="L94" s="3"/>
    </row>
    <row r="95" spans="1:12" ht="11.25" customHeight="1" x14ac:dyDescent="0.2">
      <c r="A95" s="16" t="s">
        <v>119</v>
      </c>
      <c r="B95" s="120"/>
      <c r="C95" s="91"/>
      <c r="D95" s="120"/>
      <c r="E95" s="120"/>
      <c r="F95" s="23"/>
      <c r="G95" s="91"/>
      <c r="H95" s="120"/>
      <c r="I95" s="23"/>
      <c r="J95" s="91"/>
      <c r="K95" s="4"/>
      <c r="L95" s="3"/>
    </row>
    <row r="96" spans="1:12" ht="11.25" customHeight="1" x14ac:dyDescent="0.2">
      <c r="A96" s="16" t="s">
        <v>120</v>
      </c>
      <c r="B96" s="120"/>
      <c r="C96" s="91"/>
      <c r="D96" s="120"/>
      <c r="E96" s="120"/>
      <c r="F96" s="23"/>
      <c r="G96" s="91"/>
      <c r="H96" s="120"/>
      <c r="I96" s="23"/>
      <c r="J96" s="91"/>
      <c r="K96" s="4"/>
      <c r="L96" s="3"/>
    </row>
    <row r="97" spans="1:12" ht="11.25" customHeight="1" x14ac:dyDescent="0.2">
      <c r="A97" s="16" t="s">
        <v>121</v>
      </c>
      <c r="B97" s="120"/>
      <c r="C97" s="91"/>
      <c r="D97" s="120"/>
      <c r="E97" s="120"/>
      <c r="F97" s="23"/>
      <c r="G97" s="91"/>
      <c r="H97" s="120"/>
      <c r="I97" s="23"/>
      <c r="J97" s="91"/>
      <c r="K97" s="4"/>
      <c r="L97" s="3"/>
    </row>
    <row r="98" spans="1:12" ht="11.25" customHeight="1" x14ac:dyDescent="0.2">
      <c r="A98" s="16" t="s">
        <v>99</v>
      </c>
      <c r="B98" s="120"/>
      <c r="C98" s="91"/>
      <c r="D98" s="120"/>
      <c r="E98" s="120"/>
      <c r="F98" s="23"/>
      <c r="G98" s="91"/>
      <c r="H98" s="120"/>
      <c r="I98" s="23"/>
      <c r="J98" s="91"/>
      <c r="K98" s="4"/>
      <c r="L98" s="3"/>
    </row>
    <row r="99" spans="1:12" ht="11.25" customHeight="1" x14ac:dyDescent="0.2">
      <c r="A99" s="16" t="s">
        <v>100</v>
      </c>
      <c r="B99" s="120"/>
      <c r="C99" s="91"/>
      <c r="D99" s="120"/>
      <c r="E99" s="120"/>
      <c r="F99" s="23"/>
      <c r="G99" s="91"/>
      <c r="H99" s="120"/>
      <c r="I99" s="23"/>
      <c r="J99" s="91"/>
      <c r="K99" s="4"/>
      <c r="L99" s="3"/>
    </row>
    <row r="100" spans="1:12" ht="11.25" customHeight="1" x14ac:dyDescent="0.2">
      <c r="A100" s="16" t="s">
        <v>101</v>
      </c>
      <c r="B100" s="120"/>
      <c r="C100" s="91"/>
      <c r="D100" s="120"/>
      <c r="E100" s="120"/>
      <c r="F100" s="23"/>
      <c r="G100" s="91"/>
      <c r="H100" s="120"/>
      <c r="I100" s="23"/>
      <c r="J100" s="91"/>
      <c r="K100" s="4"/>
      <c r="L100" s="3"/>
    </row>
    <row r="101" spans="1:12" ht="11.25" customHeight="1" x14ac:dyDescent="0.2">
      <c r="A101" s="46" t="s">
        <v>102</v>
      </c>
      <c r="B101" s="120"/>
      <c r="C101" s="91"/>
      <c r="D101" s="120"/>
      <c r="E101" s="120"/>
      <c r="F101" s="23"/>
      <c r="G101" s="91"/>
      <c r="H101" s="120"/>
      <c r="I101" s="23"/>
      <c r="J101" s="91"/>
      <c r="K101" s="4"/>
      <c r="L101" s="3"/>
    </row>
    <row r="102" spans="1:12" ht="12.75" customHeight="1" x14ac:dyDescent="0.2">
      <c r="A102" s="46" t="s">
        <v>103</v>
      </c>
      <c r="B102" s="120"/>
      <c r="C102" s="91"/>
      <c r="D102" s="120"/>
      <c r="E102" s="120"/>
      <c r="F102" s="23"/>
      <c r="G102" s="91"/>
      <c r="H102" s="120"/>
      <c r="I102" s="23"/>
      <c r="J102" s="91"/>
      <c r="K102" s="4"/>
      <c r="L102" s="3"/>
    </row>
    <row r="103" spans="1:12" ht="11.25" customHeight="1" x14ac:dyDescent="0.2">
      <c r="A103" s="16" t="s">
        <v>104</v>
      </c>
      <c r="B103" s="120"/>
      <c r="C103" s="91"/>
      <c r="D103" s="120"/>
      <c r="E103" s="120"/>
      <c r="F103" s="23"/>
      <c r="G103" s="91"/>
      <c r="H103" s="120"/>
      <c r="I103" s="23"/>
      <c r="J103" s="91"/>
      <c r="K103" s="4"/>
      <c r="L103" s="3"/>
    </row>
    <row r="104" spans="1:12" ht="14.25" customHeight="1" x14ac:dyDescent="0.2">
      <c r="A104" s="46" t="s">
        <v>122</v>
      </c>
      <c r="B104" s="120"/>
      <c r="C104" s="91"/>
      <c r="D104" s="120"/>
      <c r="E104" s="120"/>
      <c r="F104" s="23"/>
      <c r="G104" s="91"/>
      <c r="H104" s="120"/>
      <c r="I104" s="23"/>
      <c r="J104" s="91"/>
      <c r="K104" s="4"/>
      <c r="L104" s="3"/>
    </row>
    <row r="105" spans="1:12" ht="11.25" customHeight="1" x14ac:dyDescent="0.2">
      <c r="A105" s="92" t="s">
        <v>123</v>
      </c>
      <c r="B105" s="120"/>
      <c r="C105" s="91"/>
      <c r="D105" s="120"/>
      <c r="E105" s="120"/>
      <c r="F105" s="23"/>
      <c r="G105" s="91"/>
      <c r="H105" s="120"/>
      <c r="I105" s="23"/>
      <c r="J105" s="91"/>
      <c r="K105" s="4"/>
      <c r="L105" s="3"/>
    </row>
    <row r="106" spans="1:12" ht="11.25" customHeight="1" x14ac:dyDescent="0.2">
      <c r="A106" s="92" t="s">
        <v>124</v>
      </c>
      <c r="B106" s="120"/>
      <c r="C106" s="91"/>
      <c r="D106" s="120"/>
      <c r="E106" s="120"/>
      <c r="F106" s="23"/>
      <c r="G106" s="91"/>
      <c r="H106" s="120"/>
      <c r="I106" s="23"/>
      <c r="J106" s="91"/>
      <c r="K106" s="4"/>
      <c r="L106" s="3"/>
    </row>
    <row r="107" spans="1:12" ht="12.75" x14ac:dyDescent="0.2">
      <c r="A107" s="93" t="s">
        <v>125</v>
      </c>
      <c r="B107" s="120"/>
      <c r="C107" s="91"/>
      <c r="D107" s="120"/>
      <c r="E107" s="120"/>
      <c r="F107" s="23"/>
      <c r="G107" s="91"/>
      <c r="H107" s="120"/>
      <c r="I107" s="23"/>
      <c r="J107" s="91"/>
      <c r="K107" s="4"/>
      <c r="L107" s="3"/>
    </row>
    <row r="108" spans="1:12" ht="12.75" x14ac:dyDescent="0.2">
      <c r="A108" s="93" t="s">
        <v>126</v>
      </c>
      <c r="B108" s="120"/>
      <c r="C108" s="91"/>
      <c r="D108" s="120"/>
      <c r="E108" s="120"/>
      <c r="F108" s="23"/>
      <c r="G108" s="91"/>
      <c r="H108" s="120"/>
      <c r="I108" s="23"/>
      <c r="J108" s="91"/>
      <c r="K108" s="4"/>
      <c r="L108" s="3"/>
    </row>
    <row r="109" spans="1:12" ht="12.75" x14ac:dyDescent="0.2">
      <c r="A109" s="95" t="s">
        <v>127</v>
      </c>
      <c r="B109" s="96"/>
      <c r="C109" s="97"/>
      <c r="D109" s="96"/>
      <c r="E109" s="96"/>
      <c r="F109" s="98"/>
      <c r="G109" s="97"/>
      <c r="H109" s="96"/>
      <c r="I109" s="98"/>
      <c r="J109" s="97"/>
      <c r="K109" s="11"/>
      <c r="L109" s="7"/>
    </row>
    <row r="111" spans="1:12" ht="11.25" customHeight="1" x14ac:dyDescent="0.2">
      <c r="A111" s="99"/>
      <c r="B111" s="79" t="s">
        <v>37</v>
      </c>
      <c r="C111" s="79" t="s">
        <v>37</v>
      </c>
      <c r="D111" s="465" t="s">
        <v>38</v>
      </c>
      <c r="E111" s="466"/>
      <c r="F111" s="19" t="s">
        <v>11</v>
      </c>
      <c r="G111" s="465" t="s">
        <v>39</v>
      </c>
      <c r="H111" s="467"/>
      <c r="I111" s="19" t="s">
        <v>11</v>
      </c>
      <c r="J111" s="498" t="s">
        <v>40</v>
      </c>
      <c r="K111" s="488" t="s">
        <v>128</v>
      </c>
      <c r="L111" s="489"/>
    </row>
    <row r="112" spans="1:12" ht="26.25" customHeight="1" x14ac:dyDescent="0.2">
      <c r="A112" s="100" t="s">
        <v>129</v>
      </c>
      <c r="B112" s="15" t="s">
        <v>43</v>
      </c>
      <c r="C112" s="15" t="s">
        <v>44</v>
      </c>
      <c r="D112" s="21" t="s">
        <v>13</v>
      </c>
      <c r="E112" s="81" t="s">
        <v>130</v>
      </c>
      <c r="F112" s="21"/>
      <c r="G112" s="21" t="s">
        <v>13</v>
      </c>
      <c r="H112" s="81" t="s">
        <v>130</v>
      </c>
      <c r="I112" s="21"/>
      <c r="J112" s="499"/>
      <c r="K112" s="490"/>
      <c r="L112" s="491"/>
    </row>
    <row r="113" spans="1:12" ht="11.25" customHeight="1" x14ac:dyDescent="0.2">
      <c r="A113" s="101"/>
      <c r="B113" s="125" t="s">
        <v>48</v>
      </c>
      <c r="C113" s="125" t="s">
        <v>49</v>
      </c>
      <c r="D113" s="125"/>
      <c r="E113" s="125" t="s">
        <v>50</v>
      </c>
      <c r="F113" s="124" t="s">
        <v>51</v>
      </c>
      <c r="G113" s="20"/>
      <c r="H113" s="20" t="s">
        <v>52</v>
      </c>
      <c r="I113" s="124" t="s">
        <v>53</v>
      </c>
      <c r="J113" s="20" t="s">
        <v>54</v>
      </c>
      <c r="K113" s="492"/>
      <c r="L113" s="493"/>
    </row>
    <row r="114" spans="1:12" ht="11.25" customHeight="1" x14ac:dyDescent="0.2">
      <c r="A114" s="54" t="s">
        <v>131</v>
      </c>
      <c r="B114" s="13"/>
      <c r="C114" s="5"/>
      <c r="D114" s="13"/>
      <c r="E114" s="5"/>
      <c r="F114" s="13"/>
      <c r="G114" s="5"/>
      <c r="H114" s="13"/>
      <c r="I114" s="5"/>
      <c r="J114" s="5"/>
      <c r="K114" s="6"/>
      <c r="L114" s="3"/>
    </row>
    <row r="115" spans="1:12" ht="11.25" customHeight="1" x14ac:dyDescent="0.2">
      <c r="A115" s="4" t="s">
        <v>132</v>
      </c>
      <c r="C115" s="4"/>
      <c r="E115" s="4"/>
      <c r="G115" s="4"/>
      <c r="I115" s="4"/>
      <c r="J115" s="4"/>
      <c r="K115" s="6"/>
      <c r="L115" s="3"/>
    </row>
    <row r="116" spans="1:12" ht="11.25" customHeight="1" x14ac:dyDescent="0.2">
      <c r="A116" s="4" t="s">
        <v>133</v>
      </c>
      <c r="C116" s="4"/>
      <c r="E116" s="4"/>
      <c r="G116" s="4"/>
      <c r="I116" s="4"/>
      <c r="J116" s="4"/>
      <c r="K116" s="6"/>
      <c r="L116" s="3"/>
    </row>
    <row r="117" spans="1:12" ht="11.25" customHeight="1" x14ac:dyDescent="0.2">
      <c r="A117" s="4" t="s">
        <v>134</v>
      </c>
      <c r="C117" s="4"/>
      <c r="E117" s="4"/>
      <c r="G117" s="4"/>
      <c r="I117" s="4"/>
      <c r="J117" s="4"/>
      <c r="K117" s="6"/>
      <c r="L117" s="3"/>
    </row>
    <row r="118" spans="1:12" ht="11.25" customHeight="1" x14ac:dyDescent="0.2">
      <c r="A118" s="4" t="s">
        <v>135</v>
      </c>
      <c r="C118" s="4"/>
      <c r="E118" s="4"/>
      <c r="G118" s="4"/>
      <c r="I118" s="4"/>
      <c r="J118" s="4"/>
      <c r="K118" s="6"/>
      <c r="L118" s="3"/>
    </row>
    <row r="119" spans="1:12" ht="11.25" customHeight="1" x14ac:dyDescent="0.2">
      <c r="A119" s="4" t="s">
        <v>136</v>
      </c>
      <c r="C119" s="4"/>
      <c r="E119" s="4"/>
      <c r="G119" s="4"/>
      <c r="I119" s="4"/>
      <c r="J119" s="4"/>
      <c r="K119" s="6"/>
      <c r="L119" s="3"/>
    </row>
    <row r="120" spans="1:12" ht="11.25" customHeight="1" x14ac:dyDescent="0.2">
      <c r="A120" s="4" t="s">
        <v>137</v>
      </c>
      <c r="C120" s="4"/>
      <c r="E120" s="4"/>
      <c r="G120" s="4"/>
      <c r="I120" s="4"/>
      <c r="J120" s="4"/>
      <c r="K120" s="6"/>
      <c r="L120" s="3"/>
    </row>
    <row r="121" spans="1:12" ht="11.25" customHeight="1" x14ac:dyDescent="0.2">
      <c r="A121" s="4" t="s">
        <v>138</v>
      </c>
      <c r="C121" s="4"/>
      <c r="E121" s="4"/>
      <c r="G121" s="4"/>
      <c r="I121" s="4"/>
      <c r="J121" s="4"/>
      <c r="K121" s="6"/>
      <c r="L121" s="3"/>
    </row>
    <row r="122" spans="1:12" ht="11.25" customHeight="1" x14ac:dyDescent="0.2">
      <c r="A122" s="4" t="s">
        <v>139</v>
      </c>
      <c r="C122" s="4"/>
      <c r="E122" s="4"/>
      <c r="G122" s="4"/>
      <c r="I122" s="4"/>
      <c r="J122" s="4"/>
      <c r="K122" s="6"/>
      <c r="L122" s="3"/>
    </row>
    <row r="123" spans="1:12" ht="11.25" customHeight="1" x14ac:dyDescent="0.2">
      <c r="A123" s="11" t="s">
        <v>140</v>
      </c>
      <c r="B123" s="1"/>
      <c r="C123" s="11"/>
      <c r="D123" s="109"/>
      <c r="E123" s="110"/>
      <c r="F123" s="109"/>
      <c r="G123" s="110"/>
      <c r="H123" s="109"/>
      <c r="I123" s="110"/>
      <c r="J123" s="110"/>
      <c r="K123" s="111"/>
      <c r="L123" s="112"/>
    </row>
  </sheetData>
  <dataConsolidate/>
  <mergeCells count="55">
    <mergeCell ref="K37:L37"/>
    <mergeCell ref="A40:C40"/>
    <mergeCell ref="A38:K38"/>
    <mergeCell ref="A39:H39"/>
    <mergeCell ref="K111:L113"/>
    <mergeCell ref="D45:E45"/>
    <mergeCell ref="F45:G45"/>
    <mergeCell ref="I45:J45"/>
    <mergeCell ref="B43:C44"/>
    <mergeCell ref="D43:E44"/>
    <mergeCell ref="F43:K43"/>
    <mergeCell ref="F44:G44"/>
    <mergeCell ref="I44:J44"/>
    <mergeCell ref="D29:E29"/>
    <mergeCell ref="G29:H29"/>
    <mergeCell ref="J29:J31"/>
    <mergeCell ref="D111:E111"/>
    <mergeCell ref="G111:H111"/>
    <mergeCell ref="J111:J112"/>
    <mergeCell ref="K29:L32"/>
    <mergeCell ref="K34:L34"/>
    <mergeCell ref="K35:L35"/>
    <mergeCell ref="K36:L36"/>
    <mergeCell ref="I26:J26"/>
    <mergeCell ref="B27:C27"/>
    <mergeCell ref="D27:E27"/>
    <mergeCell ref="F27:G27"/>
    <mergeCell ref="D14:E14"/>
    <mergeCell ref="B23:C23"/>
    <mergeCell ref="D23:E23"/>
    <mergeCell ref="F23:G23"/>
    <mergeCell ref="B25:C25"/>
    <mergeCell ref="F25:G25"/>
    <mergeCell ref="B22:C22"/>
    <mergeCell ref="B26:C26"/>
    <mergeCell ref="D26:E26"/>
    <mergeCell ref="I23:J23"/>
    <mergeCell ref="D24:E24"/>
    <mergeCell ref="F24:G24"/>
    <mergeCell ref="D12:E12"/>
    <mergeCell ref="F12:G12"/>
    <mergeCell ref="I12:J12"/>
    <mergeCell ref="D22:E22"/>
    <mergeCell ref="F22:G22"/>
    <mergeCell ref="I22:J22"/>
    <mergeCell ref="B10:C11"/>
    <mergeCell ref="D10:E11"/>
    <mergeCell ref="F10:K10"/>
    <mergeCell ref="F11:G11"/>
    <mergeCell ref="I11:J11"/>
    <mergeCell ref="A3:K3"/>
    <mergeCell ref="A4:K4"/>
    <mergeCell ref="A5:K5"/>
    <mergeCell ref="A6:K6"/>
    <mergeCell ref="A7:K7"/>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C139A-77E4-4467-A753-98FC7B278955}">
  <dimension ref="A1:AY216"/>
  <sheetViews>
    <sheetView showGridLines="0" tabSelected="1" zoomScale="70" zoomScaleNormal="70" workbookViewId="0">
      <selection activeCell="A94" sqref="A94:H96"/>
    </sheetView>
  </sheetViews>
  <sheetFormatPr defaultColWidth="9.140625" defaultRowHeight="15.75" x14ac:dyDescent="0.25"/>
  <cols>
    <col min="1" max="1" width="66.28515625" style="131" customWidth="1"/>
    <col min="2" max="2" width="12.140625" style="131" customWidth="1"/>
    <col min="3" max="3" width="13.42578125" style="131" customWidth="1"/>
    <col min="4" max="4" width="20.85546875" style="131" customWidth="1"/>
    <col min="5" max="5" width="19.5703125" style="131" customWidth="1"/>
    <col min="6" max="6" width="20.7109375" style="131" customWidth="1"/>
    <col min="7" max="7" width="18" style="131" customWidth="1"/>
    <col min="8" max="10" width="26.7109375" style="131" customWidth="1"/>
    <col min="11" max="11" width="16.28515625" style="131" customWidth="1"/>
    <col min="12" max="12" width="26.7109375" style="131" customWidth="1"/>
    <col min="13" max="13" width="12.85546875" style="131" customWidth="1"/>
    <col min="14" max="14" width="26.7109375" style="131" customWidth="1"/>
    <col min="15" max="15" width="13" style="131" customWidth="1"/>
    <col min="16" max="16" width="9.140625" style="131"/>
    <col min="17" max="18" width="21.7109375" style="131" bestFit="1" customWidth="1"/>
    <col min="19" max="19" width="20.5703125" style="131" bestFit="1" customWidth="1"/>
    <col min="20" max="16384" width="9.140625" style="131"/>
  </cols>
  <sheetData>
    <row r="1" spans="1:15" ht="16.5" x14ac:dyDescent="0.25">
      <c r="A1" s="132"/>
      <c r="B1" s="133"/>
      <c r="C1" s="133"/>
      <c r="D1" s="133"/>
      <c r="E1" s="134"/>
      <c r="F1" s="134"/>
      <c r="G1" s="134"/>
      <c r="H1" s="134"/>
      <c r="I1" s="134"/>
      <c r="J1" s="134"/>
      <c r="K1" s="134"/>
      <c r="L1" s="134"/>
      <c r="M1" s="134"/>
      <c r="N1" s="134"/>
      <c r="O1" s="134"/>
    </row>
    <row r="2" spans="1:15" ht="16.5" x14ac:dyDescent="0.25">
      <c r="A2" s="132"/>
      <c r="B2" s="133"/>
      <c r="C2" s="133"/>
      <c r="D2" s="133"/>
      <c r="E2" s="134"/>
      <c r="F2" s="134"/>
      <c r="G2" s="134"/>
      <c r="H2" s="134"/>
      <c r="I2" s="134"/>
      <c r="J2" s="134"/>
      <c r="K2" s="134"/>
      <c r="L2" s="134"/>
      <c r="M2" s="134"/>
      <c r="N2" s="134"/>
      <c r="O2" s="134"/>
    </row>
    <row r="3" spans="1:15" ht="16.5" x14ac:dyDescent="0.25">
      <c r="A3" s="132"/>
      <c r="B3" s="133"/>
      <c r="C3" s="133"/>
      <c r="D3" s="133"/>
      <c r="E3" s="134"/>
      <c r="F3" s="134"/>
      <c r="G3" s="134"/>
      <c r="H3" s="134"/>
      <c r="I3" s="134"/>
      <c r="J3" s="134"/>
      <c r="K3" s="134"/>
      <c r="L3" s="134"/>
      <c r="M3" s="134"/>
      <c r="N3" s="134"/>
      <c r="O3" s="134"/>
    </row>
    <row r="4" spans="1:15" ht="16.5" x14ac:dyDescent="0.25">
      <c r="A4" s="132"/>
      <c r="B4" s="133"/>
      <c r="C4" s="133"/>
      <c r="D4" s="133"/>
      <c r="E4" s="134"/>
      <c r="F4" s="134"/>
      <c r="G4" s="134"/>
      <c r="H4" s="134"/>
      <c r="I4" s="134"/>
      <c r="J4" s="134"/>
      <c r="K4" s="134"/>
      <c r="L4" s="134"/>
      <c r="M4" s="134"/>
      <c r="N4" s="134"/>
      <c r="O4" s="134"/>
    </row>
    <row r="5" spans="1:15" ht="17.850000000000001" customHeight="1" x14ac:dyDescent="0.25">
      <c r="A5" s="321" t="s">
        <v>141</v>
      </c>
      <c r="B5" s="321"/>
      <c r="C5" s="321"/>
      <c r="D5" s="321"/>
      <c r="E5" s="321"/>
      <c r="F5" s="321"/>
      <c r="G5" s="321"/>
      <c r="H5" s="321"/>
      <c r="I5" s="321"/>
      <c r="J5" s="321"/>
      <c r="K5" s="321"/>
      <c r="L5" s="321"/>
      <c r="M5" s="321"/>
      <c r="N5" s="321"/>
      <c r="O5" s="321"/>
    </row>
    <row r="6" spans="1:15" ht="17.850000000000001" customHeight="1" x14ac:dyDescent="0.25">
      <c r="A6" s="321" t="s">
        <v>2</v>
      </c>
      <c r="B6" s="321"/>
      <c r="C6" s="321"/>
      <c r="D6" s="321"/>
      <c r="E6" s="321"/>
      <c r="F6" s="321"/>
      <c r="G6" s="321"/>
      <c r="H6" s="321"/>
      <c r="I6" s="321"/>
      <c r="J6" s="321"/>
      <c r="K6" s="321"/>
      <c r="L6" s="321"/>
      <c r="M6" s="321"/>
      <c r="N6" s="321"/>
      <c r="O6" s="321"/>
    </row>
    <row r="7" spans="1:15" ht="17.850000000000001" customHeight="1" x14ac:dyDescent="0.25">
      <c r="A7" s="322" t="s">
        <v>142</v>
      </c>
      <c r="B7" s="322"/>
      <c r="C7" s="322"/>
      <c r="D7" s="322"/>
      <c r="E7" s="322"/>
      <c r="F7" s="322"/>
      <c r="G7" s="322"/>
      <c r="H7" s="322"/>
      <c r="I7" s="322"/>
      <c r="J7" s="322"/>
      <c r="K7" s="322"/>
      <c r="L7" s="322"/>
      <c r="M7" s="322"/>
      <c r="N7" s="322"/>
      <c r="O7" s="322"/>
    </row>
    <row r="8" spans="1:15" ht="17.850000000000001" customHeight="1" x14ac:dyDescent="0.25">
      <c r="A8" s="321" t="s">
        <v>4</v>
      </c>
      <c r="B8" s="321"/>
      <c r="C8" s="321"/>
      <c r="D8" s="321"/>
      <c r="E8" s="321"/>
      <c r="F8" s="321"/>
      <c r="G8" s="321"/>
      <c r="H8" s="321"/>
      <c r="I8" s="321"/>
      <c r="J8" s="321"/>
      <c r="K8" s="321"/>
      <c r="L8" s="321"/>
      <c r="M8" s="321"/>
      <c r="N8" s="321"/>
      <c r="O8" s="321"/>
    </row>
    <row r="9" spans="1:15" ht="17.850000000000001" customHeight="1" x14ac:dyDescent="0.25">
      <c r="A9" s="321" t="s">
        <v>300</v>
      </c>
      <c r="B9" s="321"/>
      <c r="C9" s="321"/>
      <c r="D9" s="321"/>
      <c r="E9" s="321"/>
      <c r="F9" s="321"/>
      <c r="G9" s="321"/>
      <c r="H9" s="321"/>
      <c r="I9" s="321"/>
      <c r="J9" s="321"/>
      <c r="K9" s="321"/>
      <c r="L9" s="321"/>
      <c r="M9" s="321"/>
      <c r="N9" s="321"/>
      <c r="O9" s="321"/>
    </row>
    <row r="10" spans="1:15" ht="17.850000000000001" customHeight="1" x14ac:dyDescent="0.25">
      <c r="A10" s="135"/>
      <c r="B10" s="135"/>
      <c r="C10" s="135"/>
      <c r="D10" s="135"/>
      <c r="E10" s="135"/>
      <c r="F10" s="135"/>
      <c r="G10" s="135"/>
      <c r="H10" s="135"/>
      <c r="I10" s="135"/>
      <c r="J10" s="135"/>
      <c r="K10" s="136"/>
      <c r="L10" s="134"/>
      <c r="M10" s="259"/>
      <c r="N10" s="134"/>
      <c r="O10" s="163" t="s">
        <v>301</v>
      </c>
    </row>
    <row r="11" spans="1:15" ht="17.850000000000001" customHeight="1" x14ac:dyDescent="0.25">
      <c r="A11" s="137" t="s">
        <v>143</v>
      </c>
      <c r="B11" s="137"/>
      <c r="C11" s="137"/>
      <c r="D11" s="137"/>
      <c r="E11" s="137"/>
      <c r="F11" s="137"/>
      <c r="G11" s="137"/>
      <c r="H11" s="137"/>
      <c r="I11" s="137"/>
      <c r="J11" s="138"/>
      <c r="K11" s="134"/>
      <c r="L11" s="134"/>
      <c r="M11" s="134"/>
      <c r="N11" s="134"/>
      <c r="O11" s="139">
        <v>1</v>
      </c>
    </row>
    <row r="12" spans="1:15" ht="17.850000000000001" customHeight="1" x14ac:dyDescent="0.25">
      <c r="A12" s="309" t="s">
        <v>144</v>
      </c>
      <c r="B12" s="309"/>
      <c r="C12" s="309"/>
      <c r="D12" s="309"/>
      <c r="E12" s="309"/>
      <c r="F12" s="309"/>
      <c r="G12" s="310"/>
      <c r="H12" s="319" t="s">
        <v>145</v>
      </c>
      <c r="I12" s="320"/>
      <c r="J12" s="319" t="s">
        <v>145</v>
      </c>
      <c r="K12" s="320"/>
      <c r="L12" s="267" t="s">
        <v>10</v>
      </c>
      <c r="M12" s="267"/>
      <c r="N12" s="316"/>
      <c r="O12" s="316"/>
    </row>
    <row r="13" spans="1:15" ht="17.850000000000001" customHeight="1" x14ac:dyDescent="0.25">
      <c r="A13" s="311"/>
      <c r="B13" s="311"/>
      <c r="C13" s="311"/>
      <c r="D13" s="311"/>
      <c r="E13" s="311"/>
      <c r="F13" s="311"/>
      <c r="G13" s="312"/>
      <c r="H13" s="302" t="s">
        <v>43</v>
      </c>
      <c r="I13" s="315"/>
      <c r="J13" s="302" t="s">
        <v>44</v>
      </c>
      <c r="K13" s="315"/>
      <c r="L13" s="316" t="s">
        <v>15</v>
      </c>
      <c r="M13" s="316"/>
      <c r="N13" s="319" t="s">
        <v>14</v>
      </c>
      <c r="O13" s="316"/>
    </row>
    <row r="14" spans="1:15" ht="17.850000000000001" customHeight="1" x14ac:dyDescent="0.25">
      <c r="A14" s="313"/>
      <c r="B14" s="313"/>
      <c r="C14" s="313"/>
      <c r="D14" s="313"/>
      <c r="E14" s="313"/>
      <c r="F14" s="313"/>
      <c r="G14" s="314"/>
      <c r="H14" s="317"/>
      <c r="I14" s="318"/>
      <c r="J14" s="317" t="s">
        <v>16</v>
      </c>
      <c r="K14" s="318"/>
      <c r="L14" s="301" t="s">
        <v>17</v>
      </c>
      <c r="M14" s="301"/>
      <c r="N14" s="302" t="s">
        <v>146</v>
      </c>
      <c r="O14" s="303"/>
    </row>
    <row r="15" spans="1:15" ht="17.850000000000001" customHeight="1" x14ac:dyDescent="0.25">
      <c r="A15" s="304" t="s">
        <v>147</v>
      </c>
      <c r="B15" s="304"/>
      <c r="C15" s="304"/>
      <c r="D15" s="304"/>
      <c r="E15" s="304"/>
      <c r="F15" s="304"/>
      <c r="G15" s="304"/>
      <c r="H15" s="141"/>
      <c r="I15" s="236">
        <f>I16+I20+I23+I26</f>
        <v>79863650558</v>
      </c>
      <c r="J15" s="323">
        <f>J16+J20+J23+J26</f>
        <v>84533686633.210022</v>
      </c>
      <c r="K15" s="324">
        <f>K16+K20+K23+K26</f>
        <v>0</v>
      </c>
      <c r="L15" s="306">
        <f>L16+L20+L23+L26</f>
        <v>45673700548.829994</v>
      </c>
      <c r="M15" s="307">
        <f>M16+M20+M23+M26</f>
        <v>0</v>
      </c>
      <c r="N15" s="306">
        <f>(L15/J15)*100</f>
        <v>54.030177042919313</v>
      </c>
      <c r="O15" s="325"/>
    </row>
    <row r="16" spans="1:15" ht="17.850000000000001" customHeight="1" x14ac:dyDescent="0.25">
      <c r="A16" s="295" t="s">
        <v>148</v>
      </c>
      <c r="B16" s="295"/>
      <c r="C16" s="295"/>
      <c r="D16" s="295"/>
      <c r="E16" s="295"/>
      <c r="F16" s="295"/>
      <c r="G16" s="295"/>
      <c r="H16" s="142"/>
      <c r="I16" s="194">
        <f>I17+I19</f>
        <v>64812263199</v>
      </c>
      <c r="J16" s="293">
        <f>J17+J19</f>
        <v>69924346034.680008</v>
      </c>
      <c r="K16" s="294">
        <f>K17+K18+K19</f>
        <v>0</v>
      </c>
      <c r="L16" s="276">
        <f>L17+L19</f>
        <v>36964085651.299995</v>
      </c>
      <c r="M16" s="308">
        <f>M17+M18+M19</f>
        <v>0</v>
      </c>
      <c r="N16" s="276">
        <f t="shared" ref="N16:N38" si="0">(L16/J16)*100</f>
        <v>52.862969405487348</v>
      </c>
      <c r="O16" s="277"/>
    </row>
    <row r="17" spans="1:22" ht="17.850000000000001" customHeight="1" x14ac:dyDescent="0.25">
      <c r="A17" s="305" t="s">
        <v>149</v>
      </c>
      <c r="B17" s="305"/>
      <c r="C17" s="305"/>
      <c r="D17" s="305"/>
      <c r="E17" s="305"/>
      <c r="F17" s="305"/>
      <c r="G17" s="305"/>
      <c r="H17" s="142"/>
      <c r="I17" s="194">
        <f>57517448534</f>
        <v>57517448534</v>
      </c>
      <c r="J17" s="299">
        <v>62814015322.540001</v>
      </c>
      <c r="K17" s="300"/>
      <c r="L17" s="297">
        <v>33268144399.009998</v>
      </c>
      <c r="M17" s="298"/>
      <c r="N17" s="276">
        <f t="shared" si="0"/>
        <v>52.962932282203838</v>
      </c>
      <c r="O17" s="277"/>
    </row>
    <row r="18" spans="1:22" ht="17.850000000000001" hidden="1" customHeight="1" x14ac:dyDescent="0.25">
      <c r="A18" s="305" t="s">
        <v>150</v>
      </c>
      <c r="B18" s="305"/>
      <c r="C18" s="305"/>
      <c r="D18" s="305"/>
      <c r="E18" s="305"/>
      <c r="F18" s="305"/>
      <c r="G18" s="305"/>
      <c r="H18" s="142"/>
      <c r="I18" s="194"/>
      <c r="J18" s="299"/>
      <c r="K18" s="300"/>
      <c r="L18" s="297"/>
      <c r="M18" s="298"/>
      <c r="N18" s="276" t="e">
        <f t="shared" si="0"/>
        <v>#DIV/0!</v>
      </c>
      <c r="O18" s="277"/>
    </row>
    <row r="19" spans="1:22" ht="17.850000000000001" customHeight="1" x14ac:dyDescent="0.25">
      <c r="A19" s="295" t="s">
        <v>151</v>
      </c>
      <c r="B19" s="295"/>
      <c r="C19" s="295"/>
      <c r="D19" s="295"/>
      <c r="E19" s="295"/>
      <c r="F19" s="295"/>
      <c r="G19" s="295"/>
      <c r="H19" s="142"/>
      <c r="I19" s="194">
        <f>7294814665</f>
        <v>7294814665</v>
      </c>
      <c r="J19" s="299">
        <v>7110330712.1400003</v>
      </c>
      <c r="K19" s="300"/>
      <c r="L19" s="297">
        <v>3695941252.29</v>
      </c>
      <c r="M19" s="298"/>
      <c r="N19" s="276">
        <f t="shared" si="0"/>
        <v>51.979878319578617</v>
      </c>
      <c r="O19" s="277"/>
    </row>
    <row r="20" spans="1:22" ht="17.850000000000001" customHeight="1" x14ac:dyDescent="0.25">
      <c r="A20" s="305" t="s">
        <v>152</v>
      </c>
      <c r="B20" s="305"/>
      <c r="C20" s="305"/>
      <c r="D20" s="305"/>
      <c r="E20" s="305"/>
      <c r="F20" s="305"/>
      <c r="G20" s="305"/>
      <c r="H20" s="142"/>
      <c r="I20" s="194">
        <f>1774880397</f>
        <v>1774880397</v>
      </c>
      <c r="J20" s="293">
        <v>1795661318.52</v>
      </c>
      <c r="K20" s="294"/>
      <c r="L20" s="276">
        <v>861169406.55999994</v>
      </c>
      <c r="M20" s="308"/>
      <c r="N20" s="276">
        <f t="shared" si="0"/>
        <v>47.958342571514734</v>
      </c>
      <c r="O20" s="277"/>
    </row>
    <row r="21" spans="1:22" ht="17.850000000000001" hidden="1" customHeight="1" x14ac:dyDescent="0.25">
      <c r="A21" s="305" t="s">
        <v>153</v>
      </c>
      <c r="B21" s="305"/>
      <c r="C21" s="305"/>
      <c r="D21" s="305"/>
      <c r="E21" s="305"/>
      <c r="F21" s="305"/>
      <c r="G21" s="305"/>
      <c r="H21" s="142"/>
      <c r="I21" s="194"/>
      <c r="J21" s="299"/>
      <c r="K21" s="300"/>
      <c r="L21" s="297"/>
      <c r="M21" s="298"/>
      <c r="N21" s="276" t="e">
        <f t="shared" si="0"/>
        <v>#DIV/0!</v>
      </c>
      <c r="O21" s="277"/>
    </row>
    <row r="22" spans="1:22" ht="17.850000000000001" hidden="1" customHeight="1" x14ac:dyDescent="0.25">
      <c r="A22" s="305" t="s">
        <v>154</v>
      </c>
      <c r="B22" s="305"/>
      <c r="C22" s="305"/>
      <c r="D22" s="305"/>
      <c r="E22" s="305"/>
      <c r="F22" s="305"/>
      <c r="G22" s="305"/>
      <c r="H22" s="142"/>
      <c r="I22" s="194"/>
      <c r="J22" s="299"/>
      <c r="K22" s="300"/>
      <c r="L22" s="297"/>
      <c r="M22" s="298"/>
      <c r="N22" s="276" t="e">
        <f t="shared" si="0"/>
        <v>#DIV/0!</v>
      </c>
      <c r="O22" s="277"/>
    </row>
    <row r="23" spans="1:22" ht="17.850000000000001" customHeight="1" x14ac:dyDescent="0.25">
      <c r="A23" s="305" t="s">
        <v>155</v>
      </c>
      <c r="B23" s="305"/>
      <c r="C23" s="305"/>
      <c r="D23" s="305"/>
      <c r="E23" s="305"/>
      <c r="F23" s="305"/>
      <c r="G23" s="305"/>
      <c r="H23" s="142"/>
      <c r="I23" s="194">
        <f>5578501174</f>
        <v>5578501174</v>
      </c>
      <c r="J23" s="293">
        <v>5753037270.4399996</v>
      </c>
      <c r="K23" s="294"/>
      <c r="L23" s="276">
        <v>4646707526.0299997</v>
      </c>
      <c r="M23" s="308"/>
      <c r="N23" s="276">
        <f t="shared" si="0"/>
        <v>80.769640584557067</v>
      </c>
      <c r="O23" s="277"/>
    </row>
    <row r="24" spans="1:22" ht="17.850000000000001" hidden="1" customHeight="1" x14ac:dyDescent="0.25">
      <c r="A24" s="305" t="s">
        <v>156</v>
      </c>
      <c r="B24" s="305"/>
      <c r="C24" s="305"/>
      <c r="D24" s="305"/>
      <c r="E24" s="305"/>
      <c r="F24" s="305"/>
      <c r="G24" s="305"/>
      <c r="H24" s="142"/>
      <c r="I24" s="194"/>
      <c r="J24" s="299"/>
      <c r="K24" s="300"/>
      <c r="L24" s="297"/>
      <c r="M24" s="298"/>
      <c r="N24" s="276" t="e">
        <f t="shared" si="0"/>
        <v>#DIV/0!</v>
      </c>
      <c r="O24" s="277"/>
    </row>
    <row r="25" spans="1:22" ht="17.850000000000001" hidden="1" customHeight="1" x14ac:dyDescent="0.25">
      <c r="A25" s="305" t="s">
        <v>157</v>
      </c>
      <c r="B25" s="305"/>
      <c r="C25" s="305"/>
      <c r="D25" s="305"/>
      <c r="E25" s="305"/>
      <c r="F25" s="305"/>
      <c r="G25" s="305"/>
      <c r="H25" s="142"/>
      <c r="I25" s="194"/>
      <c r="J25" s="299"/>
      <c r="K25" s="300"/>
      <c r="L25" s="297"/>
      <c r="M25" s="298"/>
      <c r="N25" s="276" t="e">
        <f t="shared" si="0"/>
        <v>#DIV/0!</v>
      </c>
      <c r="O25" s="277"/>
    </row>
    <row r="26" spans="1:22" ht="17.850000000000001" customHeight="1" x14ac:dyDescent="0.25">
      <c r="A26" s="295" t="s">
        <v>158</v>
      </c>
      <c r="B26" s="295"/>
      <c r="C26" s="295"/>
      <c r="D26" s="295"/>
      <c r="E26" s="295"/>
      <c r="F26" s="295"/>
      <c r="G26" s="295"/>
      <c r="H26" s="142"/>
      <c r="I26" s="194">
        <f>7698005788</f>
        <v>7698005788</v>
      </c>
      <c r="J26" s="299">
        <v>7060642009.5699997</v>
      </c>
      <c r="K26" s="300"/>
      <c r="L26" s="299">
        <v>3201737964.9400001</v>
      </c>
      <c r="M26" s="300"/>
      <c r="N26" s="276">
        <f t="shared" si="0"/>
        <v>45.346272486274785</v>
      </c>
      <c r="O26" s="277"/>
    </row>
    <row r="27" spans="1:22" ht="17.850000000000001" customHeight="1" x14ac:dyDescent="0.25">
      <c r="A27" s="327" t="s">
        <v>159</v>
      </c>
      <c r="B27" s="327"/>
      <c r="C27" s="327"/>
      <c r="D27" s="327"/>
      <c r="E27" s="327"/>
      <c r="F27" s="327"/>
      <c r="G27" s="327"/>
      <c r="H27" s="143"/>
      <c r="I27" s="195">
        <f>I28+I29+I30</f>
        <v>5599203345</v>
      </c>
      <c r="J27" s="328">
        <f>J28+J29+J30</f>
        <v>5696316938.5799999</v>
      </c>
      <c r="K27" s="329">
        <f>K28+K29+K30</f>
        <v>0</v>
      </c>
      <c r="L27" s="270">
        <f>L28+L29+L30</f>
        <v>3055008603.21</v>
      </c>
      <c r="M27" s="296">
        <f>M28+M29+M30</f>
        <v>0</v>
      </c>
      <c r="N27" s="270">
        <f t="shared" si="0"/>
        <v>53.631296083949366</v>
      </c>
      <c r="O27" s="271"/>
    </row>
    <row r="28" spans="1:22" ht="17.850000000000001" customHeight="1" x14ac:dyDescent="0.25">
      <c r="A28" s="305" t="s">
        <v>160</v>
      </c>
      <c r="B28" s="305"/>
      <c r="C28" s="305"/>
      <c r="D28" s="305"/>
      <c r="E28" s="305"/>
      <c r="F28" s="305"/>
      <c r="G28" s="305"/>
      <c r="H28" s="142"/>
      <c r="I28" s="194">
        <f>3634129598</f>
        <v>3634129598</v>
      </c>
      <c r="J28" s="299">
        <v>3769973269.5500002</v>
      </c>
      <c r="K28" s="300"/>
      <c r="L28" s="297">
        <v>2137401900.5799999</v>
      </c>
      <c r="M28" s="298"/>
      <c r="N28" s="276">
        <f t="shared" si="0"/>
        <v>56.695412613233977</v>
      </c>
      <c r="O28" s="277"/>
    </row>
    <row r="29" spans="1:22" ht="17.850000000000001" customHeight="1" x14ac:dyDescent="0.25">
      <c r="A29" s="305" t="s">
        <v>161</v>
      </c>
      <c r="B29" s="305"/>
      <c r="C29" s="305"/>
      <c r="D29" s="305"/>
      <c r="E29" s="305"/>
      <c r="F29" s="305"/>
      <c r="G29" s="305"/>
      <c r="H29" s="144"/>
      <c r="I29" s="194">
        <f>1965073747</f>
        <v>1965073747</v>
      </c>
      <c r="J29" s="299">
        <v>1926343669.03</v>
      </c>
      <c r="K29" s="300"/>
      <c r="L29" s="297">
        <v>917606702.63</v>
      </c>
      <c r="M29" s="298"/>
      <c r="N29" s="276">
        <f t="shared" si="0"/>
        <v>47.634631212615133</v>
      </c>
      <c r="O29" s="277"/>
      <c r="Q29" s="503"/>
      <c r="R29" s="503"/>
      <c r="S29" s="503"/>
      <c r="T29" s="503"/>
      <c r="U29" s="503"/>
      <c r="V29" s="503"/>
    </row>
    <row r="30" spans="1:22" ht="17.850000000000001" customHeight="1" x14ac:dyDescent="0.25">
      <c r="A30" s="305" t="s">
        <v>162</v>
      </c>
      <c r="B30" s="305"/>
      <c r="C30" s="305"/>
      <c r="D30" s="305"/>
      <c r="E30" s="305"/>
      <c r="F30" s="305"/>
      <c r="G30" s="305"/>
      <c r="H30" s="186"/>
      <c r="I30" s="194">
        <v>0</v>
      </c>
      <c r="J30" s="293">
        <v>0</v>
      </c>
      <c r="K30" s="294"/>
      <c r="L30" s="276">
        <v>0</v>
      </c>
      <c r="M30" s="308"/>
      <c r="N30" s="276">
        <v>0</v>
      </c>
      <c r="O30" s="277"/>
      <c r="Q30" s="503"/>
      <c r="R30" s="503"/>
      <c r="S30" s="503"/>
      <c r="T30" s="503"/>
      <c r="U30" s="503"/>
      <c r="V30" s="503"/>
    </row>
    <row r="31" spans="1:22" ht="17.850000000000001" hidden="1" customHeight="1" x14ac:dyDescent="0.25">
      <c r="A31" s="305" t="s">
        <v>163</v>
      </c>
      <c r="B31" s="305"/>
      <c r="C31" s="305"/>
      <c r="D31" s="305"/>
      <c r="E31" s="305"/>
      <c r="F31" s="305"/>
      <c r="G31" s="305"/>
      <c r="H31" s="187"/>
      <c r="I31" s="194">
        <v>0</v>
      </c>
      <c r="J31" s="293">
        <v>0</v>
      </c>
      <c r="K31" s="294"/>
      <c r="L31" s="276">
        <v>0</v>
      </c>
      <c r="M31" s="308"/>
      <c r="N31" s="268" t="e">
        <f t="shared" si="0"/>
        <v>#DIV/0!</v>
      </c>
      <c r="O31" s="269"/>
      <c r="Q31" s="503"/>
      <c r="R31" s="503"/>
      <c r="S31" s="503"/>
      <c r="T31" s="503"/>
      <c r="U31" s="503"/>
      <c r="V31" s="503"/>
    </row>
    <row r="32" spans="1:22" ht="17.850000000000001" hidden="1" customHeight="1" x14ac:dyDescent="0.25">
      <c r="A32" s="305" t="s">
        <v>164</v>
      </c>
      <c r="B32" s="305"/>
      <c r="C32" s="305"/>
      <c r="D32" s="305"/>
      <c r="E32" s="305"/>
      <c r="F32" s="305"/>
      <c r="G32" s="305"/>
      <c r="H32" s="187"/>
      <c r="I32" s="194">
        <v>0</v>
      </c>
      <c r="J32" s="293">
        <v>0</v>
      </c>
      <c r="K32" s="294"/>
      <c r="L32" s="276">
        <v>0</v>
      </c>
      <c r="M32" s="308"/>
      <c r="N32" s="268" t="e">
        <f t="shared" si="0"/>
        <v>#DIV/0!</v>
      </c>
      <c r="O32" s="269"/>
      <c r="Q32" s="503"/>
      <c r="R32" s="503"/>
      <c r="S32" s="503"/>
      <c r="T32" s="503"/>
      <c r="U32" s="503"/>
      <c r="V32" s="503"/>
    </row>
    <row r="33" spans="1:22" ht="17.850000000000001" customHeight="1" x14ac:dyDescent="0.25">
      <c r="A33" s="304" t="s">
        <v>165</v>
      </c>
      <c r="B33" s="304"/>
      <c r="C33" s="304"/>
      <c r="D33" s="304"/>
      <c r="E33" s="304"/>
      <c r="F33" s="304"/>
      <c r="G33" s="304"/>
      <c r="H33" s="143"/>
      <c r="I33" s="195">
        <f>I34+I35+I36+I37</f>
        <v>17609936293</v>
      </c>
      <c r="J33" s="328">
        <f>J34+J35+J36+J37</f>
        <v>18983222634.57</v>
      </c>
      <c r="K33" s="329">
        <f>K34+K35+K36</f>
        <v>0</v>
      </c>
      <c r="L33" s="270">
        <f>L34+L35+L36+L37</f>
        <v>10816400248.059999</v>
      </c>
      <c r="M33" s="296">
        <f>M34+M35+M36</f>
        <v>0</v>
      </c>
      <c r="N33" s="270">
        <f t="shared" si="0"/>
        <v>56.978735677694949</v>
      </c>
      <c r="O33" s="271"/>
      <c r="Q33" s="503"/>
      <c r="R33" s="503"/>
      <c r="S33" s="503"/>
      <c r="T33" s="503"/>
      <c r="U33" s="503"/>
      <c r="V33" s="503"/>
    </row>
    <row r="34" spans="1:22" ht="17.850000000000001" customHeight="1" x14ac:dyDescent="0.25">
      <c r="A34" s="295" t="s">
        <v>166</v>
      </c>
      <c r="B34" s="295"/>
      <c r="C34" s="295"/>
      <c r="D34" s="295"/>
      <c r="E34" s="295"/>
      <c r="F34" s="295"/>
      <c r="G34" s="295"/>
      <c r="H34" s="142"/>
      <c r="I34" s="194">
        <f>14329520614</f>
        <v>14329520614</v>
      </c>
      <c r="J34" s="299">
        <v>15625195186.77</v>
      </c>
      <c r="K34" s="300"/>
      <c r="L34" s="297">
        <v>8263726896.1199999</v>
      </c>
      <c r="M34" s="298"/>
      <c r="N34" s="276">
        <f t="shared" si="0"/>
        <v>52.887191470843028</v>
      </c>
      <c r="O34" s="277"/>
      <c r="Q34" s="503"/>
      <c r="R34" s="503"/>
      <c r="S34" s="503"/>
      <c r="T34" s="503"/>
      <c r="U34" s="503"/>
      <c r="V34" s="503"/>
    </row>
    <row r="35" spans="1:22" ht="17.850000000000001" customHeight="1" x14ac:dyDescent="0.25">
      <c r="A35" s="295" t="s">
        <v>167</v>
      </c>
      <c r="B35" s="295"/>
      <c r="C35" s="295"/>
      <c r="D35" s="295"/>
      <c r="E35" s="295"/>
      <c r="F35" s="295"/>
      <c r="G35" s="295"/>
      <c r="H35" s="142"/>
      <c r="I35" s="194">
        <f>2789147250</f>
        <v>2789147250</v>
      </c>
      <c r="J35" s="299">
        <v>2876441530.5500002</v>
      </c>
      <c r="K35" s="300"/>
      <c r="L35" s="297">
        <v>2323271676.3000002</v>
      </c>
      <c r="M35" s="298"/>
      <c r="N35" s="276">
        <f t="shared" si="0"/>
        <v>80.768951902031915</v>
      </c>
      <c r="O35" s="277"/>
      <c r="Q35" s="503"/>
      <c r="R35" s="503"/>
      <c r="S35" s="503"/>
      <c r="T35" s="503"/>
      <c r="U35" s="503"/>
      <c r="V35" s="503"/>
    </row>
    <row r="36" spans="1:22" ht="17.850000000000001" customHeight="1" x14ac:dyDescent="0.25">
      <c r="A36" s="295" t="s">
        <v>168</v>
      </c>
      <c r="B36" s="295"/>
      <c r="C36" s="295"/>
      <c r="D36" s="295"/>
      <c r="E36" s="295"/>
      <c r="F36" s="295"/>
      <c r="G36" s="295"/>
      <c r="H36" s="142"/>
      <c r="I36" s="194">
        <f>491268429</f>
        <v>491268429</v>
      </c>
      <c r="J36" s="299">
        <v>481585917.25</v>
      </c>
      <c r="K36" s="300"/>
      <c r="L36" s="297">
        <v>229401675.63999999</v>
      </c>
      <c r="M36" s="298"/>
      <c r="N36" s="276">
        <f t="shared" si="0"/>
        <v>47.634631209723146</v>
      </c>
      <c r="O36" s="277"/>
      <c r="Q36" s="503"/>
      <c r="R36" s="503"/>
      <c r="S36" s="503"/>
      <c r="T36" s="503"/>
      <c r="U36" s="503"/>
      <c r="V36" s="503"/>
    </row>
    <row r="37" spans="1:22" ht="17.850000000000001" hidden="1" customHeight="1" x14ac:dyDescent="0.25">
      <c r="A37" s="337" t="s">
        <v>169</v>
      </c>
      <c r="B37" s="337"/>
      <c r="C37" s="337"/>
      <c r="D37" s="337"/>
      <c r="E37" s="337"/>
      <c r="F37" s="337"/>
      <c r="G37" s="338"/>
      <c r="H37" s="145"/>
      <c r="I37" s="196"/>
      <c r="J37" s="272"/>
      <c r="K37" s="273"/>
      <c r="L37" s="274"/>
      <c r="M37" s="275"/>
      <c r="N37" s="276" t="e">
        <f t="shared" si="0"/>
        <v>#DIV/0!</v>
      </c>
      <c r="O37" s="277"/>
      <c r="Q37" s="503"/>
      <c r="R37" s="503"/>
      <c r="S37" s="503"/>
      <c r="T37" s="503"/>
      <c r="U37" s="503"/>
      <c r="V37" s="503"/>
    </row>
    <row r="38" spans="1:22" ht="17.850000000000001" customHeight="1" x14ac:dyDescent="0.25">
      <c r="A38" s="335" t="s">
        <v>170</v>
      </c>
      <c r="B38" s="335"/>
      <c r="C38" s="335"/>
      <c r="D38" s="335"/>
      <c r="E38" s="335"/>
      <c r="F38" s="335"/>
      <c r="G38" s="336"/>
      <c r="H38" s="146"/>
      <c r="I38" s="260">
        <f>I15+I27-I33</f>
        <v>67852917610</v>
      </c>
      <c r="J38" s="332">
        <f>J15+J27-J33</f>
        <v>71246780937.220032</v>
      </c>
      <c r="K38" s="333">
        <f>K15+K27-K33</f>
        <v>0</v>
      </c>
      <c r="L38" s="278">
        <f>L15+L27-L33</f>
        <v>37912308903.979996</v>
      </c>
      <c r="M38" s="330">
        <f>M15+M27-M33</f>
        <v>0</v>
      </c>
      <c r="N38" s="278">
        <f t="shared" si="0"/>
        <v>53.212662249803103</v>
      </c>
      <c r="O38" s="279"/>
      <c r="Q38" s="504"/>
      <c r="R38" s="504"/>
      <c r="S38" s="504"/>
      <c r="T38" s="503"/>
      <c r="U38" s="503"/>
      <c r="V38" s="503"/>
    </row>
    <row r="39" spans="1:22" ht="10.5" customHeight="1" x14ac:dyDescent="0.25">
      <c r="A39" s="147"/>
      <c r="B39" s="147"/>
      <c r="C39" s="147"/>
      <c r="D39" s="147"/>
      <c r="E39" s="147"/>
      <c r="F39" s="147"/>
      <c r="G39" s="147"/>
      <c r="H39" s="147"/>
      <c r="I39" s="147"/>
      <c r="J39" s="147"/>
      <c r="K39" s="147"/>
      <c r="L39" s="147"/>
      <c r="M39" s="147"/>
      <c r="N39" s="147"/>
      <c r="O39" s="147"/>
      <c r="Q39" s="504"/>
      <c r="R39" s="504"/>
      <c r="S39" s="504"/>
      <c r="T39" s="503"/>
      <c r="U39" s="503"/>
      <c r="V39" s="503"/>
    </row>
    <row r="40" spans="1:22" ht="17.850000000000001" customHeight="1" x14ac:dyDescent="0.25">
      <c r="A40" s="309" t="s">
        <v>171</v>
      </c>
      <c r="B40" s="309"/>
      <c r="C40" s="309"/>
      <c r="D40" s="309"/>
      <c r="E40" s="309"/>
      <c r="F40" s="309"/>
      <c r="G40" s="310"/>
      <c r="H40" s="148" t="s">
        <v>172</v>
      </c>
      <c r="I40" s="148" t="s">
        <v>173</v>
      </c>
      <c r="J40" s="266" t="s">
        <v>38</v>
      </c>
      <c r="K40" s="331"/>
      <c r="L40" s="266" t="s">
        <v>39</v>
      </c>
      <c r="M40" s="331"/>
      <c r="N40" s="266" t="s">
        <v>174</v>
      </c>
      <c r="O40" s="267"/>
      <c r="Q40" s="504"/>
      <c r="R40" s="504"/>
      <c r="S40" s="504"/>
      <c r="T40" s="503"/>
      <c r="U40" s="503"/>
      <c r="V40" s="503"/>
    </row>
    <row r="41" spans="1:22" ht="17.850000000000001" customHeight="1" x14ac:dyDescent="0.25">
      <c r="A41" s="311"/>
      <c r="B41" s="311"/>
      <c r="C41" s="311"/>
      <c r="D41" s="311"/>
      <c r="E41" s="311"/>
      <c r="F41" s="311"/>
      <c r="G41" s="312"/>
      <c r="H41" s="149" t="s">
        <v>43</v>
      </c>
      <c r="I41" s="150" t="s">
        <v>44</v>
      </c>
      <c r="J41" s="151" t="s">
        <v>175</v>
      </c>
      <c r="K41" s="148" t="s">
        <v>176</v>
      </c>
      <c r="L41" s="148" t="s">
        <v>177</v>
      </c>
      <c r="M41" s="152" t="s">
        <v>14</v>
      </c>
      <c r="N41" s="150" t="s">
        <v>177</v>
      </c>
      <c r="O41" s="153" t="s">
        <v>14</v>
      </c>
      <c r="Q41" s="503"/>
      <c r="R41" s="503"/>
      <c r="S41" s="503"/>
      <c r="T41" s="503"/>
      <c r="U41" s="503"/>
      <c r="V41" s="503"/>
    </row>
    <row r="42" spans="1:22" ht="17.850000000000001" customHeight="1" x14ac:dyDescent="0.25">
      <c r="A42" s="313"/>
      <c r="B42" s="313"/>
      <c r="C42" s="313"/>
      <c r="D42" s="313"/>
      <c r="E42" s="313"/>
      <c r="F42" s="313"/>
      <c r="G42" s="314"/>
      <c r="H42" s="154"/>
      <c r="I42" s="155" t="s">
        <v>19</v>
      </c>
      <c r="J42" s="156" t="s">
        <v>48</v>
      </c>
      <c r="K42" s="155" t="s">
        <v>178</v>
      </c>
      <c r="L42" s="155" t="s">
        <v>49</v>
      </c>
      <c r="M42" s="155" t="s">
        <v>179</v>
      </c>
      <c r="N42" s="155" t="s">
        <v>50</v>
      </c>
      <c r="O42" s="157" t="s">
        <v>180</v>
      </c>
      <c r="Q42" s="503"/>
      <c r="R42" s="503"/>
      <c r="S42" s="503"/>
      <c r="T42" s="503"/>
      <c r="U42" s="503"/>
      <c r="V42" s="503"/>
    </row>
    <row r="43" spans="1:22" ht="17.850000000000001" customHeight="1" x14ac:dyDescent="0.25">
      <c r="A43" s="343" t="s">
        <v>181</v>
      </c>
      <c r="B43" s="343"/>
      <c r="C43" s="343"/>
      <c r="D43" s="343"/>
      <c r="E43" s="343"/>
      <c r="F43" s="343"/>
      <c r="G43" s="343"/>
      <c r="H43" s="233">
        <f>H44+H45</f>
        <v>57720000</v>
      </c>
      <c r="I43" s="197">
        <f>I44+I45</f>
        <v>56970000</v>
      </c>
      <c r="J43" s="158">
        <f>J44+J45</f>
        <v>10032.11</v>
      </c>
      <c r="K43" s="159">
        <f>(J43/I43)*100</f>
        <v>1.7609461119887662E-2</v>
      </c>
      <c r="L43" s="158">
        <f>L44+L45</f>
        <v>10032.11</v>
      </c>
      <c r="M43" s="159">
        <f>(L43/I43)*100</f>
        <v>1.7609461119887662E-2</v>
      </c>
      <c r="N43" s="164">
        <f>N44+N45</f>
        <v>9937.31</v>
      </c>
      <c r="O43" s="142">
        <f>(N43/I43)*100</f>
        <v>1.744305774969282E-2</v>
      </c>
    </row>
    <row r="44" spans="1:22" ht="17.850000000000001" customHeight="1" x14ac:dyDescent="0.25">
      <c r="A44" s="334" t="s">
        <v>182</v>
      </c>
      <c r="B44" s="334"/>
      <c r="C44" s="334"/>
      <c r="D44" s="334"/>
      <c r="E44" s="334"/>
      <c r="F44" s="334"/>
      <c r="G44" s="334"/>
      <c r="H44" s="234">
        <f>57720000</f>
        <v>57720000</v>
      </c>
      <c r="I44" s="198">
        <v>56970000</v>
      </c>
      <c r="J44" s="158">
        <v>10032.11</v>
      </c>
      <c r="K44" s="159">
        <f>(J44/I44)*100</f>
        <v>1.7609461119887662E-2</v>
      </c>
      <c r="L44" s="158">
        <v>10032.11</v>
      </c>
      <c r="M44" s="159">
        <f t="shared" ref="M44:M64" si="1">(L44/I44)*100</f>
        <v>1.7609461119887662E-2</v>
      </c>
      <c r="N44" s="142">
        <v>9937.31</v>
      </c>
      <c r="O44" s="250">
        <f>(N44/I44)*100</f>
        <v>1.744305774969282E-2</v>
      </c>
    </row>
    <row r="45" spans="1:22" ht="17.850000000000001" customHeight="1" x14ac:dyDescent="0.25">
      <c r="A45" s="334" t="s">
        <v>183</v>
      </c>
      <c r="B45" s="334"/>
      <c r="C45" s="334"/>
      <c r="D45" s="334"/>
      <c r="E45" s="334"/>
      <c r="F45" s="334"/>
      <c r="G45" s="334"/>
      <c r="H45" s="234">
        <v>0</v>
      </c>
      <c r="I45" s="198">
        <v>0</v>
      </c>
      <c r="J45" s="158">
        <v>0</v>
      </c>
      <c r="K45" s="159">
        <v>0</v>
      </c>
      <c r="L45" s="158">
        <v>0</v>
      </c>
      <c r="M45" s="159">
        <v>0</v>
      </c>
      <c r="N45" s="142">
        <v>0</v>
      </c>
      <c r="O45" s="142">
        <v>0</v>
      </c>
    </row>
    <row r="46" spans="1:22" ht="17.850000000000001" customHeight="1" x14ac:dyDescent="0.25">
      <c r="A46" s="326" t="s">
        <v>184</v>
      </c>
      <c r="B46" s="326"/>
      <c r="C46" s="326"/>
      <c r="D46" s="326"/>
      <c r="E46" s="326"/>
      <c r="F46" s="326"/>
      <c r="G46" s="326"/>
      <c r="H46" s="234">
        <f>H47+H48</f>
        <v>7046530889</v>
      </c>
      <c r="I46" s="198">
        <f>I47+I48</f>
        <v>7116343091.4000006</v>
      </c>
      <c r="J46" s="158">
        <f>J47+J48</f>
        <v>4794735952.79</v>
      </c>
      <c r="K46" s="159">
        <f t="shared" ref="K46:K64" si="2">(J46/I46)*100</f>
        <v>67.376402334850468</v>
      </c>
      <c r="L46" s="158">
        <f>L47+L48</f>
        <v>4632233341.3499994</v>
      </c>
      <c r="M46" s="159">
        <f t="shared" si="1"/>
        <v>65.092889449751056</v>
      </c>
      <c r="N46" s="159">
        <f>N47+N48</f>
        <v>3731012880.3000002</v>
      </c>
      <c r="O46" s="245">
        <f t="shared" ref="O46:O64" si="3">(N46/I46)*100</f>
        <v>52.428794289146573</v>
      </c>
    </row>
    <row r="47" spans="1:22" ht="17.850000000000001" customHeight="1" x14ac:dyDescent="0.25">
      <c r="A47" s="334" t="s">
        <v>182</v>
      </c>
      <c r="B47" s="334"/>
      <c r="C47" s="334"/>
      <c r="D47" s="334"/>
      <c r="E47" s="334"/>
      <c r="F47" s="334"/>
      <c r="G47" s="334"/>
      <c r="H47" s="234">
        <f>6671788022</f>
        <v>6671788022</v>
      </c>
      <c r="I47" s="198">
        <v>6988297380.1800003</v>
      </c>
      <c r="J47" s="158">
        <v>4728857818.7399998</v>
      </c>
      <c r="K47" s="159">
        <f t="shared" si="2"/>
        <v>67.668239650931923</v>
      </c>
      <c r="L47" s="158">
        <v>4604920287.8199997</v>
      </c>
      <c r="M47" s="159">
        <f t="shared" si="1"/>
        <v>65.894738550771137</v>
      </c>
      <c r="N47" s="159">
        <v>3703699826.77</v>
      </c>
      <c r="O47" s="245">
        <f t="shared" si="3"/>
        <v>52.998600736058009</v>
      </c>
    </row>
    <row r="48" spans="1:22" ht="17.850000000000001" customHeight="1" x14ac:dyDescent="0.25">
      <c r="A48" s="334" t="s">
        <v>185</v>
      </c>
      <c r="B48" s="334"/>
      <c r="C48" s="334"/>
      <c r="D48" s="334"/>
      <c r="E48" s="334"/>
      <c r="F48" s="334"/>
      <c r="G48" s="334"/>
      <c r="H48" s="234">
        <f>374742867</f>
        <v>374742867</v>
      </c>
      <c r="I48" s="198">
        <v>128045711.22</v>
      </c>
      <c r="J48" s="158">
        <v>65878134.049999997</v>
      </c>
      <c r="K48" s="159">
        <f t="shared" si="2"/>
        <v>51.448918844936856</v>
      </c>
      <c r="L48" s="158">
        <v>27313053.530000001</v>
      </c>
      <c r="M48" s="159">
        <f t="shared" si="1"/>
        <v>21.330705472104764</v>
      </c>
      <c r="N48" s="159">
        <v>27313053.530000001</v>
      </c>
      <c r="O48" s="245">
        <f t="shared" si="3"/>
        <v>21.330705472104764</v>
      </c>
    </row>
    <row r="49" spans="1:15" ht="17.850000000000001" customHeight="1" x14ac:dyDescent="0.25">
      <c r="A49" s="326" t="s">
        <v>186</v>
      </c>
      <c r="B49" s="326"/>
      <c r="C49" s="326"/>
      <c r="D49" s="326"/>
      <c r="E49" s="326"/>
      <c r="F49" s="326"/>
      <c r="G49" s="326"/>
      <c r="H49" s="234">
        <f>H50+H51</f>
        <v>189045806</v>
      </c>
      <c r="I49" s="198">
        <f>I50+I51</f>
        <v>105849462</v>
      </c>
      <c r="J49" s="158">
        <f>J50+J51</f>
        <v>67767980.739999995</v>
      </c>
      <c r="K49" s="159">
        <f t="shared" si="2"/>
        <v>64.022980806458889</v>
      </c>
      <c r="L49" s="158">
        <f>L50+L51</f>
        <v>51050197.979999997</v>
      </c>
      <c r="M49" s="159">
        <f t="shared" si="1"/>
        <v>48.229057583684266</v>
      </c>
      <c r="N49" s="159">
        <f>N50+N51</f>
        <v>50879609.969999999</v>
      </c>
      <c r="O49" s="245">
        <f t="shared" si="3"/>
        <v>48.067896622847265</v>
      </c>
    </row>
    <row r="50" spans="1:15" ht="17.850000000000001" customHeight="1" x14ac:dyDescent="0.25">
      <c r="A50" s="334" t="s">
        <v>182</v>
      </c>
      <c r="B50" s="334"/>
      <c r="C50" s="334"/>
      <c r="D50" s="334"/>
      <c r="E50" s="334"/>
      <c r="F50" s="334"/>
      <c r="G50" s="334"/>
      <c r="H50" s="234">
        <f>189045806</f>
        <v>189045806</v>
      </c>
      <c r="I50" s="198">
        <v>105849462</v>
      </c>
      <c r="J50" s="158">
        <v>67767980.739999995</v>
      </c>
      <c r="K50" s="159">
        <f t="shared" si="2"/>
        <v>64.022980806458889</v>
      </c>
      <c r="L50" s="158">
        <v>51050197.979999997</v>
      </c>
      <c r="M50" s="159">
        <f t="shared" si="1"/>
        <v>48.229057583684266</v>
      </c>
      <c r="N50" s="159">
        <v>50879609.969999999</v>
      </c>
      <c r="O50" s="245">
        <f t="shared" si="3"/>
        <v>48.067896622847265</v>
      </c>
    </row>
    <row r="51" spans="1:15" ht="17.850000000000001" customHeight="1" x14ac:dyDescent="0.25">
      <c r="A51" s="334" t="s">
        <v>185</v>
      </c>
      <c r="B51" s="334"/>
      <c r="C51" s="334"/>
      <c r="D51" s="334"/>
      <c r="E51" s="334"/>
      <c r="F51" s="334"/>
      <c r="G51" s="334"/>
      <c r="H51" s="228">
        <v>0</v>
      </c>
      <c r="I51" s="198">
        <v>0</v>
      </c>
      <c r="J51" s="158">
        <v>0</v>
      </c>
      <c r="K51" s="159">
        <v>0</v>
      </c>
      <c r="L51" s="158">
        <v>0</v>
      </c>
      <c r="M51" s="159">
        <v>0</v>
      </c>
      <c r="N51" s="159">
        <v>0</v>
      </c>
      <c r="O51" s="158">
        <v>0</v>
      </c>
    </row>
    <row r="52" spans="1:15" ht="17.850000000000001" customHeight="1" x14ac:dyDescent="0.25">
      <c r="A52" s="326" t="s">
        <v>187</v>
      </c>
      <c r="B52" s="326"/>
      <c r="C52" s="326"/>
      <c r="D52" s="326"/>
      <c r="E52" s="326"/>
      <c r="F52" s="326"/>
      <c r="G52" s="326"/>
      <c r="H52" s="234">
        <f>H53+H54</f>
        <v>107000</v>
      </c>
      <c r="I52" s="198">
        <f>I53+I54</f>
        <v>107000</v>
      </c>
      <c r="J52" s="158">
        <f>J53+J54</f>
        <v>0</v>
      </c>
      <c r="K52" s="159">
        <f t="shared" si="2"/>
        <v>0</v>
      </c>
      <c r="L52" s="158">
        <f>L53+L54</f>
        <v>0</v>
      </c>
      <c r="M52" s="159">
        <f t="shared" si="1"/>
        <v>0</v>
      </c>
      <c r="N52" s="159">
        <f>N53+N54</f>
        <v>0</v>
      </c>
      <c r="O52" s="158">
        <f t="shared" si="3"/>
        <v>0</v>
      </c>
    </row>
    <row r="53" spans="1:15" ht="17.850000000000001" customHeight="1" x14ac:dyDescent="0.25">
      <c r="A53" s="334" t="s">
        <v>182</v>
      </c>
      <c r="B53" s="334"/>
      <c r="C53" s="334"/>
      <c r="D53" s="334"/>
      <c r="E53" s="334"/>
      <c r="F53" s="334"/>
      <c r="G53" s="334"/>
      <c r="H53" s="234">
        <f>7000</f>
        <v>7000</v>
      </c>
      <c r="I53" s="198">
        <v>7000</v>
      </c>
      <c r="J53" s="158">
        <v>0</v>
      </c>
      <c r="K53" s="159">
        <f t="shared" si="2"/>
        <v>0</v>
      </c>
      <c r="L53" s="158">
        <v>0</v>
      </c>
      <c r="M53" s="159">
        <f t="shared" si="1"/>
        <v>0</v>
      </c>
      <c r="N53" s="159">
        <v>0</v>
      </c>
      <c r="O53" s="158">
        <f t="shared" si="3"/>
        <v>0</v>
      </c>
    </row>
    <row r="54" spans="1:15" ht="17.850000000000001" customHeight="1" x14ac:dyDescent="0.25">
      <c r="A54" s="334" t="s">
        <v>185</v>
      </c>
      <c r="B54" s="334"/>
      <c r="C54" s="334"/>
      <c r="D54" s="334"/>
      <c r="E54" s="334"/>
      <c r="F54" s="334"/>
      <c r="G54" s="334"/>
      <c r="H54" s="234">
        <f>100000</f>
        <v>100000</v>
      </c>
      <c r="I54" s="198">
        <v>100000</v>
      </c>
      <c r="J54" s="158">
        <v>0</v>
      </c>
      <c r="K54" s="159">
        <f t="shared" si="2"/>
        <v>0</v>
      </c>
      <c r="L54" s="158">
        <v>0</v>
      </c>
      <c r="M54" s="159">
        <f t="shared" si="1"/>
        <v>0</v>
      </c>
      <c r="N54" s="159">
        <v>0</v>
      </c>
      <c r="O54" s="158">
        <f t="shared" si="3"/>
        <v>0</v>
      </c>
    </row>
    <row r="55" spans="1:15" ht="17.850000000000001" customHeight="1" x14ac:dyDescent="0.25">
      <c r="A55" s="326" t="s">
        <v>188</v>
      </c>
      <c r="B55" s="326"/>
      <c r="C55" s="326"/>
      <c r="D55" s="326"/>
      <c r="E55" s="326"/>
      <c r="F55" s="326"/>
      <c r="G55" s="326"/>
      <c r="H55" s="234">
        <f>H56+H57</f>
        <v>52585085</v>
      </c>
      <c r="I55" s="198">
        <f>I56+I57</f>
        <v>54380836</v>
      </c>
      <c r="J55" s="158">
        <f>J56+J57</f>
        <v>8178505.0300000003</v>
      </c>
      <c r="K55" s="159">
        <f t="shared" si="2"/>
        <v>15.039314640179494</v>
      </c>
      <c r="L55" s="158">
        <f>L56+L57</f>
        <v>5984412.3700000001</v>
      </c>
      <c r="M55" s="159">
        <f t="shared" si="1"/>
        <v>11.004634739340895</v>
      </c>
      <c r="N55" s="159">
        <f>N56+N57</f>
        <v>5739665.1900000004</v>
      </c>
      <c r="O55" s="245">
        <f t="shared" si="3"/>
        <v>10.554573287545635</v>
      </c>
    </row>
    <row r="56" spans="1:15" ht="17.850000000000001" customHeight="1" x14ac:dyDescent="0.25">
      <c r="A56" s="334" t="s">
        <v>182</v>
      </c>
      <c r="B56" s="334"/>
      <c r="C56" s="334"/>
      <c r="D56" s="334"/>
      <c r="E56" s="334"/>
      <c r="F56" s="334"/>
      <c r="G56" s="334"/>
      <c r="H56" s="234">
        <f>50559085</f>
        <v>50559085</v>
      </c>
      <c r="I56" s="198">
        <v>52826435</v>
      </c>
      <c r="J56" s="158">
        <v>8176005.0300000003</v>
      </c>
      <c r="K56" s="159">
        <f t="shared" si="2"/>
        <v>15.477109197317592</v>
      </c>
      <c r="L56" s="158">
        <v>5981912.3700000001</v>
      </c>
      <c r="M56" s="159">
        <f t="shared" si="1"/>
        <v>11.323710127325457</v>
      </c>
      <c r="N56" s="159">
        <v>5737165.1900000004</v>
      </c>
      <c r="O56" s="245">
        <f t="shared" si="3"/>
        <v>10.860405760865749</v>
      </c>
    </row>
    <row r="57" spans="1:15" ht="17.850000000000001" customHeight="1" x14ac:dyDescent="0.25">
      <c r="A57" s="334" t="s">
        <v>185</v>
      </c>
      <c r="B57" s="334"/>
      <c r="C57" s="334"/>
      <c r="D57" s="334"/>
      <c r="E57" s="334"/>
      <c r="F57" s="334"/>
      <c r="G57" s="334"/>
      <c r="H57" s="234">
        <f>2026000</f>
        <v>2026000</v>
      </c>
      <c r="I57" s="198">
        <v>1554401</v>
      </c>
      <c r="J57" s="158">
        <v>2500</v>
      </c>
      <c r="K57" s="159">
        <f t="shared" si="2"/>
        <v>0.16083365875343619</v>
      </c>
      <c r="L57" s="158">
        <v>2500</v>
      </c>
      <c r="M57" s="159">
        <f t="shared" si="1"/>
        <v>0.16083365875343619</v>
      </c>
      <c r="N57" s="159">
        <v>2500</v>
      </c>
      <c r="O57" s="245">
        <f t="shared" si="3"/>
        <v>0.16083365875343619</v>
      </c>
    </row>
    <row r="58" spans="1:15" ht="17.850000000000001" customHeight="1" x14ac:dyDescent="0.25">
      <c r="A58" s="326" t="s">
        <v>189</v>
      </c>
      <c r="B58" s="326"/>
      <c r="C58" s="326"/>
      <c r="D58" s="326"/>
      <c r="E58" s="326"/>
      <c r="F58" s="326"/>
      <c r="G58" s="326"/>
      <c r="H58" s="234">
        <f>H59+H60</f>
        <v>50000</v>
      </c>
      <c r="I58" s="198">
        <f>I59+I60</f>
        <v>50000</v>
      </c>
      <c r="J58" s="158">
        <f>J59+J60</f>
        <v>0</v>
      </c>
      <c r="K58" s="159">
        <f t="shared" si="2"/>
        <v>0</v>
      </c>
      <c r="L58" s="158">
        <f>L59+L60</f>
        <v>0</v>
      </c>
      <c r="M58" s="159">
        <f t="shared" si="1"/>
        <v>0</v>
      </c>
      <c r="N58" s="159">
        <f>N59+N60</f>
        <v>0</v>
      </c>
      <c r="O58" s="158">
        <f t="shared" si="3"/>
        <v>0</v>
      </c>
    </row>
    <row r="59" spans="1:15" ht="17.850000000000001" customHeight="1" x14ac:dyDescent="0.25">
      <c r="A59" s="334" t="s">
        <v>182</v>
      </c>
      <c r="B59" s="334"/>
      <c r="C59" s="334"/>
      <c r="D59" s="334"/>
      <c r="E59" s="334"/>
      <c r="F59" s="334"/>
      <c r="G59" s="334"/>
      <c r="H59" s="234">
        <f>50000</f>
        <v>50000</v>
      </c>
      <c r="I59" s="198">
        <v>50000</v>
      </c>
      <c r="J59" s="158">
        <v>0</v>
      </c>
      <c r="K59" s="159">
        <f t="shared" si="2"/>
        <v>0</v>
      </c>
      <c r="L59" s="158">
        <v>0</v>
      </c>
      <c r="M59" s="159">
        <f t="shared" si="1"/>
        <v>0</v>
      </c>
      <c r="N59" s="159">
        <v>0</v>
      </c>
      <c r="O59" s="158">
        <f t="shared" si="3"/>
        <v>0</v>
      </c>
    </row>
    <row r="60" spans="1:15" ht="17.850000000000001" customHeight="1" x14ac:dyDescent="0.25">
      <c r="A60" s="334" t="s">
        <v>185</v>
      </c>
      <c r="B60" s="334"/>
      <c r="C60" s="334"/>
      <c r="D60" s="334"/>
      <c r="E60" s="334"/>
      <c r="F60" s="334"/>
      <c r="G60" s="334"/>
      <c r="H60" s="234">
        <v>0</v>
      </c>
      <c r="I60" s="198">
        <v>0</v>
      </c>
      <c r="J60" s="158">
        <v>0</v>
      </c>
      <c r="K60" s="159">
        <v>0</v>
      </c>
      <c r="L60" s="158">
        <v>0</v>
      </c>
      <c r="M60" s="159">
        <v>0</v>
      </c>
      <c r="N60" s="159">
        <v>0</v>
      </c>
      <c r="O60" s="158">
        <v>0</v>
      </c>
    </row>
    <row r="61" spans="1:15" ht="17.850000000000001" customHeight="1" x14ac:dyDescent="0.25">
      <c r="A61" s="326" t="s">
        <v>190</v>
      </c>
      <c r="B61" s="326"/>
      <c r="C61" s="326"/>
      <c r="D61" s="326"/>
      <c r="E61" s="326"/>
      <c r="F61" s="326"/>
      <c r="G61" s="326"/>
      <c r="H61" s="234">
        <f>H62+H63</f>
        <v>1339495920</v>
      </c>
      <c r="I61" s="198">
        <f>I62+I63</f>
        <v>1351784310.5999999</v>
      </c>
      <c r="J61" s="158">
        <f>J62+J63</f>
        <v>691926034.12</v>
      </c>
      <c r="K61" s="159">
        <f t="shared" si="2"/>
        <v>51.186127009632422</v>
      </c>
      <c r="L61" s="158">
        <f>L62+L63</f>
        <v>629568977.72000003</v>
      </c>
      <c r="M61" s="159">
        <f t="shared" si="1"/>
        <v>46.573182776515651</v>
      </c>
      <c r="N61" s="159">
        <f>N62+N63</f>
        <v>616515019.57000005</v>
      </c>
      <c r="O61" s="245">
        <f t="shared" si="3"/>
        <v>45.607499268604109</v>
      </c>
    </row>
    <row r="62" spans="1:15" ht="17.850000000000001" customHeight="1" x14ac:dyDescent="0.25">
      <c r="A62" s="334" t="s">
        <v>182</v>
      </c>
      <c r="B62" s="334"/>
      <c r="C62" s="334"/>
      <c r="D62" s="334"/>
      <c r="E62" s="334"/>
      <c r="F62" s="334"/>
      <c r="G62" s="334"/>
      <c r="H62" s="234">
        <f>1338891170</f>
        <v>1338891170</v>
      </c>
      <c r="I62" s="198">
        <v>1347106754.3499999</v>
      </c>
      <c r="J62" s="158">
        <v>687512384.38</v>
      </c>
      <c r="K62" s="159">
        <f t="shared" si="2"/>
        <v>51.036221306138096</v>
      </c>
      <c r="L62" s="158">
        <v>625966448.52999997</v>
      </c>
      <c r="M62" s="159">
        <f t="shared" si="1"/>
        <v>46.467471602281336</v>
      </c>
      <c r="N62" s="159">
        <v>612921489.38</v>
      </c>
      <c r="O62" s="245">
        <f t="shared" si="3"/>
        <v>45.499102977606562</v>
      </c>
    </row>
    <row r="63" spans="1:15" ht="17.850000000000001" customHeight="1" x14ac:dyDescent="0.25">
      <c r="A63" s="334" t="s">
        <v>185</v>
      </c>
      <c r="B63" s="334"/>
      <c r="C63" s="334"/>
      <c r="D63" s="334"/>
      <c r="E63" s="334"/>
      <c r="F63" s="334"/>
      <c r="G63" s="334"/>
      <c r="H63" s="235">
        <f>604750</f>
        <v>604750</v>
      </c>
      <c r="I63" s="199">
        <v>4677556.25</v>
      </c>
      <c r="J63" s="158">
        <v>4413649.74</v>
      </c>
      <c r="K63" s="216">
        <f t="shared" si="2"/>
        <v>94.35802594570616</v>
      </c>
      <c r="L63" s="158">
        <v>3602529.19</v>
      </c>
      <c r="M63" s="159">
        <f t="shared" si="1"/>
        <v>77.017335494362044</v>
      </c>
      <c r="N63" s="216">
        <v>3593530.19</v>
      </c>
      <c r="O63" s="158">
        <f t="shared" si="3"/>
        <v>76.824948711199355</v>
      </c>
    </row>
    <row r="64" spans="1:15" ht="17.850000000000001" customHeight="1" x14ac:dyDescent="0.25">
      <c r="A64" s="341" t="s">
        <v>191</v>
      </c>
      <c r="B64" s="341"/>
      <c r="C64" s="341"/>
      <c r="D64" s="341"/>
      <c r="E64" s="341"/>
      <c r="F64" s="341"/>
      <c r="G64" s="342"/>
      <c r="H64" s="261">
        <f>H43+H46+H49+H52+H55+H58+H61</f>
        <v>8685534700</v>
      </c>
      <c r="I64" s="262">
        <f>I43+I46+I49+I52+I55+I58+I61</f>
        <v>8685484700</v>
      </c>
      <c r="J64" s="161">
        <f>J43+J46+J49+J52+J55+J58+J61</f>
        <v>5562618504.789999</v>
      </c>
      <c r="K64" s="161">
        <f t="shared" si="2"/>
        <v>64.044998027456074</v>
      </c>
      <c r="L64" s="200">
        <f>L43+L46+L49+L52+L55+L58+L61</f>
        <v>5318846961.5299988</v>
      </c>
      <c r="M64" s="161">
        <f t="shared" si="1"/>
        <v>61.238343572581485</v>
      </c>
      <c r="N64" s="200">
        <f>N43+N46+N49+N52+N55+N58+N61</f>
        <v>4404157112.3400002</v>
      </c>
      <c r="O64" s="162">
        <f t="shared" si="3"/>
        <v>50.70709654626414</v>
      </c>
    </row>
    <row r="65" spans="1:21" ht="17.850000000000001" customHeight="1" x14ac:dyDescent="0.25">
      <c r="A65" s="309" t="s">
        <v>192</v>
      </c>
      <c r="B65" s="309"/>
      <c r="C65" s="309"/>
      <c r="D65" s="309"/>
      <c r="E65" s="309"/>
      <c r="F65" s="309"/>
      <c r="G65" s="309"/>
      <c r="H65" s="309"/>
      <c r="I65" s="310"/>
      <c r="J65" s="319" t="s">
        <v>38</v>
      </c>
      <c r="K65" s="320"/>
      <c r="L65" s="319" t="s">
        <v>39</v>
      </c>
      <c r="M65" s="320"/>
      <c r="N65" s="303" t="s">
        <v>174</v>
      </c>
      <c r="O65" s="303"/>
    </row>
    <row r="66" spans="1:21" ht="17.850000000000001" customHeight="1" x14ac:dyDescent="0.25">
      <c r="A66" s="313"/>
      <c r="B66" s="313"/>
      <c r="C66" s="313"/>
      <c r="D66" s="313"/>
      <c r="E66" s="313"/>
      <c r="F66" s="313"/>
      <c r="G66" s="313"/>
      <c r="H66" s="313"/>
      <c r="I66" s="314"/>
      <c r="J66" s="372" t="s">
        <v>48</v>
      </c>
      <c r="K66" s="373"/>
      <c r="L66" s="372" t="s">
        <v>49</v>
      </c>
      <c r="M66" s="373"/>
      <c r="N66" s="374" t="s">
        <v>50</v>
      </c>
      <c r="O66" s="374"/>
    </row>
    <row r="67" spans="1:21" ht="17.850000000000001" customHeight="1" x14ac:dyDescent="0.25">
      <c r="A67" s="357" t="s">
        <v>193</v>
      </c>
      <c r="B67" s="357"/>
      <c r="C67" s="357"/>
      <c r="D67" s="357"/>
      <c r="E67" s="357"/>
      <c r="F67" s="357"/>
      <c r="G67" s="357"/>
      <c r="H67" s="357"/>
      <c r="I67" s="358"/>
      <c r="J67" s="339">
        <f>J64</f>
        <v>5562618504.789999</v>
      </c>
      <c r="K67" s="340"/>
      <c r="L67" s="339">
        <f>L64</f>
        <v>5318846961.5299988</v>
      </c>
      <c r="M67" s="340"/>
      <c r="N67" s="339">
        <f>N64</f>
        <v>4404157112.3400002</v>
      </c>
      <c r="O67" s="351"/>
      <c r="Q67" s="503"/>
      <c r="R67" s="503"/>
      <c r="S67" s="503"/>
      <c r="T67" s="503"/>
      <c r="U67" s="503"/>
    </row>
    <row r="68" spans="1:21" ht="17.850000000000001" customHeight="1" x14ac:dyDescent="0.25">
      <c r="A68" s="361" t="s">
        <v>194</v>
      </c>
      <c r="B68" s="361"/>
      <c r="C68" s="361"/>
      <c r="D68" s="361"/>
      <c r="E68" s="361"/>
      <c r="F68" s="361"/>
      <c r="G68" s="361"/>
      <c r="H68" s="361"/>
      <c r="I68" s="362"/>
      <c r="J68" s="352">
        <v>0</v>
      </c>
      <c r="K68" s="359"/>
      <c r="L68" s="352">
        <v>0</v>
      </c>
      <c r="M68" s="359"/>
      <c r="N68" s="352">
        <v>0</v>
      </c>
      <c r="O68" s="353"/>
      <c r="Q68" s="503"/>
      <c r="R68" s="503"/>
      <c r="S68" s="503"/>
      <c r="T68" s="503"/>
      <c r="U68" s="503"/>
    </row>
    <row r="69" spans="1:21" ht="17.850000000000001" customHeight="1" x14ac:dyDescent="0.25">
      <c r="A69" s="363" t="s">
        <v>195</v>
      </c>
      <c r="B69" s="363"/>
      <c r="C69" s="363"/>
      <c r="D69" s="363"/>
      <c r="E69" s="363"/>
      <c r="F69" s="363"/>
      <c r="G69" s="363"/>
      <c r="H69" s="363"/>
      <c r="I69" s="364"/>
      <c r="J69" s="352">
        <v>0</v>
      </c>
      <c r="K69" s="359"/>
      <c r="L69" s="352">
        <v>0</v>
      </c>
      <c r="M69" s="359"/>
      <c r="N69" s="352">
        <v>0</v>
      </c>
      <c r="O69" s="353"/>
      <c r="Q69" s="503"/>
      <c r="R69" s="503"/>
      <c r="S69" s="503"/>
      <c r="T69" s="503"/>
      <c r="U69" s="503"/>
    </row>
    <row r="70" spans="1:21" ht="17.850000000000001" customHeight="1" x14ac:dyDescent="0.25">
      <c r="A70" s="365" t="s">
        <v>196</v>
      </c>
      <c r="B70" s="365"/>
      <c r="C70" s="365"/>
      <c r="D70" s="365"/>
      <c r="E70" s="365"/>
      <c r="F70" s="365"/>
      <c r="G70" s="365"/>
      <c r="H70" s="365"/>
      <c r="I70" s="366"/>
      <c r="J70" s="354">
        <v>0</v>
      </c>
      <c r="K70" s="360"/>
      <c r="L70" s="354">
        <v>0</v>
      </c>
      <c r="M70" s="360"/>
      <c r="N70" s="354">
        <v>0</v>
      </c>
      <c r="O70" s="355"/>
      <c r="Q70" s="503"/>
      <c r="R70" s="503"/>
      <c r="S70" s="503"/>
      <c r="T70" s="503"/>
      <c r="U70" s="503"/>
    </row>
    <row r="71" spans="1:21" ht="17.850000000000001" customHeight="1" x14ac:dyDescent="0.25">
      <c r="A71" s="349" t="s">
        <v>197</v>
      </c>
      <c r="B71" s="349"/>
      <c r="C71" s="349"/>
      <c r="D71" s="349"/>
      <c r="E71" s="349"/>
      <c r="F71" s="349"/>
      <c r="G71" s="349"/>
      <c r="H71" s="349"/>
      <c r="I71" s="350"/>
      <c r="J71" s="332">
        <f>J67-J68-J69-J70</f>
        <v>5562618504.789999</v>
      </c>
      <c r="K71" s="333"/>
      <c r="L71" s="332">
        <f>L67-L68-L69-L70</f>
        <v>5318846961.5299988</v>
      </c>
      <c r="M71" s="333"/>
      <c r="N71" s="332">
        <f>N67-N68-N69-N70</f>
        <v>4404157112.3400002</v>
      </c>
      <c r="O71" s="356"/>
      <c r="Q71" s="505"/>
      <c r="R71" s="506"/>
      <c r="S71" s="503"/>
      <c r="T71" s="503"/>
      <c r="U71" s="503"/>
    </row>
    <row r="72" spans="1:21" ht="17.850000000000001" customHeight="1" x14ac:dyDescent="0.25">
      <c r="A72" s="345" t="s">
        <v>198</v>
      </c>
      <c r="B72" s="345"/>
      <c r="C72" s="345"/>
      <c r="D72" s="345"/>
      <c r="E72" s="345"/>
      <c r="F72" s="345"/>
      <c r="G72" s="345"/>
      <c r="H72" s="345"/>
      <c r="I72" s="346"/>
      <c r="J72" s="382">
        <f>L38*0.12</f>
        <v>4549477068.4775991</v>
      </c>
      <c r="K72" s="383"/>
      <c r="L72" s="383"/>
      <c r="M72" s="383"/>
      <c r="N72" s="383"/>
      <c r="O72" s="383"/>
      <c r="Q72" s="505"/>
      <c r="R72" s="506"/>
      <c r="S72" s="503"/>
      <c r="T72" s="503"/>
      <c r="U72" s="503"/>
    </row>
    <row r="73" spans="1:21" ht="17.850000000000001" customHeight="1" x14ac:dyDescent="0.25">
      <c r="A73" s="345" t="s">
        <v>199</v>
      </c>
      <c r="B73" s="345"/>
      <c r="C73" s="345"/>
      <c r="D73" s="345"/>
      <c r="E73" s="345"/>
      <c r="F73" s="345"/>
      <c r="G73" s="345"/>
      <c r="H73" s="345"/>
      <c r="I73" s="346"/>
      <c r="J73" s="384">
        <v>0</v>
      </c>
      <c r="K73" s="384"/>
      <c r="L73" s="384"/>
      <c r="M73" s="384"/>
      <c r="N73" s="384"/>
      <c r="O73" s="384"/>
      <c r="Q73" s="503"/>
      <c r="R73" s="503"/>
      <c r="S73" s="503"/>
      <c r="T73" s="503"/>
      <c r="U73" s="503"/>
    </row>
    <row r="74" spans="1:21" ht="17.850000000000001" customHeight="1" x14ac:dyDescent="0.25">
      <c r="A74" s="345" t="s">
        <v>200</v>
      </c>
      <c r="B74" s="345"/>
      <c r="C74" s="345"/>
      <c r="D74" s="345"/>
      <c r="E74" s="345"/>
      <c r="F74" s="345"/>
      <c r="G74" s="345"/>
      <c r="H74" s="345"/>
      <c r="I74" s="346"/>
      <c r="J74" s="347">
        <f>J71-J72</f>
        <v>1013141436.3123999</v>
      </c>
      <c r="K74" s="348"/>
      <c r="L74" s="347">
        <f>L71-J72</f>
        <v>769369893.05239964</v>
      </c>
      <c r="M74" s="348"/>
      <c r="N74" s="347">
        <f>N71-J72</f>
        <v>-145319956.13759899</v>
      </c>
      <c r="O74" s="377"/>
      <c r="Q74" s="504"/>
      <c r="R74" s="506"/>
      <c r="S74" s="503"/>
      <c r="T74" s="503"/>
      <c r="U74" s="503"/>
    </row>
    <row r="75" spans="1:21" ht="17.850000000000001" customHeight="1" x14ac:dyDescent="0.25">
      <c r="A75" s="345" t="s">
        <v>201</v>
      </c>
      <c r="B75" s="345"/>
      <c r="C75" s="345"/>
      <c r="D75" s="345"/>
      <c r="E75" s="345"/>
      <c r="F75" s="345"/>
      <c r="G75" s="345"/>
      <c r="H75" s="345"/>
      <c r="I75" s="346"/>
      <c r="J75" s="347">
        <f>IF((L74&lt;0),(L74),0)</f>
        <v>0</v>
      </c>
      <c r="K75" s="348"/>
      <c r="L75" s="280"/>
      <c r="M75" s="344"/>
      <c r="N75" s="280"/>
      <c r="O75" s="281"/>
      <c r="Q75" s="504"/>
      <c r="R75" s="506"/>
      <c r="S75" s="503"/>
      <c r="T75" s="503"/>
      <c r="U75" s="503"/>
    </row>
    <row r="76" spans="1:21" ht="35.25" customHeight="1" x14ac:dyDescent="0.25">
      <c r="A76" s="349" t="s">
        <v>202</v>
      </c>
      <c r="B76" s="349"/>
      <c r="C76" s="349"/>
      <c r="D76" s="349"/>
      <c r="E76" s="349"/>
      <c r="F76" s="349"/>
      <c r="G76" s="349"/>
      <c r="H76" s="349"/>
      <c r="I76" s="350"/>
      <c r="J76" s="378">
        <f>(J71/L38)*100</f>
        <v>14.672328501222044</v>
      </c>
      <c r="K76" s="379"/>
      <c r="L76" s="380">
        <f>(L71/L38)*100</f>
        <v>14.029340642378104</v>
      </c>
      <c r="M76" s="381"/>
      <c r="N76" s="375"/>
      <c r="O76" s="376"/>
      <c r="Q76" s="504"/>
      <c r="R76" s="506"/>
      <c r="S76" s="503"/>
      <c r="T76" s="503"/>
      <c r="U76" s="503"/>
    </row>
    <row r="77" spans="1:21" ht="17.850000000000001" customHeight="1" x14ac:dyDescent="0.25">
      <c r="A77" s="134"/>
      <c r="B77" s="134"/>
      <c r="C77" s="134"/>
      <c r="D77" s="134"/>
      <c r="E77" s="134"/>
      <c r="F77" s="134"/>
      <c r="G77" s="134"/>
      <c r="H77" s="134"/>
      <c r="I77" s="134"/>
      <c r="J77" s="134"/>
      <c r="K77" s="134"/>
      <c r="L77" s="134"/>
      <c r="M77" s="134"/>
      <c r="N77" s="134"/>
      <c r="O77" s="163" t="s">
        <v>203</v>
      </c>
      <c r="Q77" s="504"/>
      <c r="R77" s="506"/>
      <c r="S77" s="503"/>
      <c r="T77" s="503"/>
      <c r="U77" s="503"/>
    </row>
    <row r="78" spans="1:21" ht="17.850000000000001" customHeight="1" x14ac:dyDescent="0.25">
      <c r="A78" s="134"/>
      <c r="B78" s="134"/>
      <c r="C78" s="134"/>
      <c r="D78" s="134"/>
      <c r="E78" s="134"/>
      <c r="F78" s="134"/>
      <c r="G78" s="134"/>
      <c r="H78" s="134"/>
      <c r="I78" s="134"/>
      <c r="J78" s="134"/>
      <c r="K78" s="134"/>
      <c r="L78" s="134"/>
      <c r="M78" s="134"/>
      <c r="N78" s="134"/>
      <c r="O78" s="163"/>
      <c r="Q78" s="503"/>
      <c r="R78" s="503"/>
      <c r="S78" s="503"/>
      <c r="T78" s="503"/>
      <c r="U78" s="503"/>
    </row>
    <row r="79" spans="1:21" ht="16.5" x14ac:dyDescent="0.25">
      <c r="A79" s="134"/>
      <c r="B79" s="134"/>
      <c r="C79" s="134"/>
      <c r="D79" s="134"/>
      <c r="E79" s="134"/>
      <c r="F79" s="134"/>
      <c r="G79" s="134"/>
      <c r="H79" s="134"/>
      <c r="I79" s="134"/>
      <c r="J79" s="134"/>
      <c r="K79" s="134"/>
      <c r="L79" s="134"/>
      <c r="M79" s="134"/>
      <c r="N79" s="134"/>
      <c r="O79" s="163"/>
      <c r="Q79" s="503"/>
      <c r="R79" s="503"/>
      <c r="S79" s="503"/>
      <c r="T79" s="503"/>
      <c r="U79" s="503"/>
    </row>
    <row r="80" spans="1:21" ht="16.5" x14ac:dyDescent="0.25">
      <c r="A80" s="134"/>
      <c r="B80" s="134"/>
      <c r="C80" s="134"/>
      <c r="D80" s="134"/>
      <c r="E80" s="134"/>
      <c r="F80" s="134"/>
      <c r="G80" s="134"/>
      <c r="H80" s="134"/>
      <c r="I80" s="134"/>
      <c r="J80" s="134"/>
      <c r="K80" s="134"/>
      <c r="L80" s="134"/>
      <c r="M80" s="134"/>
      <c r="N80" s="134"/>
      <c r="O80" s="163"/>
      <c r="Q80" s="503"/>
      <c r="R80" s="503"/>
      <c r="S80" s="503"/>
      <c r="T80" s="503"/>
      <c r="U80" s="503"/>
    </row>
    <row r="81" spans="1:21" ht="16.5" x14ac:dyDescent="0.25">
      <c r="A81" s="134"/>
      <c r="B81" s="134"/>
      <c r="C81" s="134"/>
      <c r="D81" s="134"/>
      <c r="E81" s="134"/>
      <c r="F81" s="134"/>
      <c r="G81" s="134"/>
      <c r="H81" s="134"/>
      <c r="I81" s="134"/>
      <c r="J81" s="134"/>
      <c r="K81" s="134"/>
      <c r="L81" s="134"/>
      <c r="M81" s="134"/>
      <c r="N81" s="134"/>
      <c r="O81" s="163"/>
      <c r="Q81" s="503"/>
      <c r="R81" s="503"/>
      <c r="S81" s="503"/>
      <c r="T81" s="503"/>
      <c r="U81" s="503"/>
    </row>
    <row r="82" spans="1:21" ht="16.5" x14ac:dyDescent="0.25">
      <c r="A82" s="134"/>
      <c r="B82" s="134"/>
      <c r="C82" s="134"/>
      <c r="D82" s="134"/>
      <c r="E82" s="134"/>
      <c r="F82" s="134"/>
      <c r="G82" s="134"/>
      <c r="H82" s="134"/>
      <c r="I82" s="134"/>
      <c r="J82" s="134"/>
      <c r="K82" s="134"/>
      <c r="L82" s="134"/>
      <c r="M82" s="134"/>
      <c r="N82" s="134"/>
      <c r="O82" s="163" t="s">
        <v>204</v>
      </c>
      <c r="Q82" s="503"/>
      <c r="R82" s="503"/>
      <c r="S82" s="503"/>
      <c r="T82" s="503"/>
      <c r="U82" s="503"/>
    </row>
    <row r="83" spans="1:21" ht="16.5" x14ac:dyDescent="0.25">
      <c r="A83" s="283" t="str">
        <f>A5</f>
        <v>GOVERNO DO ESTADO DO RIO DE JANEIRO</v>
      </c>
      <c r="B83" s="283"/>
      <c r="C83" s="283"/>
      <c r="D83" s="283"/>
      <c r="E83" s="283"/>
      <c r="F83" s="283"/>
      <c r="G83" s="283"/>
      <c r="H83" s="283"/>
      <c r="I83" s="283"/>
      <c r="J83" s="283"/>
      <c r="K83" s="283"/>
      <c r="L83" s="283"/>
      <c r="M83" s="283"/>
      <c r="N83" s="283"/>
      <c r="O83" s="283"/>
      <c r="Q83" s="503"/>
      <c r="R83" s="503"/>
      <c r="S83" s="503"/>
      <c r="T83" s="503"/>
      <c r="U83" s="503"/>
    </row>
    <row r="84" spans="1:21" ht="16.5" x14ac:dyDescent="0.25">
      <c r="A84" s="283" t="str">
        <f>A6</f>
        <v>RELATÓRIO RESUMIDO DA EXECUÇÃO ORÇAMENTÁRIA</v>
      </c>
      <c r="B84" s="283"/>
      <c r="C84" s="283"/>
      <c r="D84" s="283"/>
      <c r="E84" s="283"/>
      <c r="F84" s="283"/>
      <c r="G84" s="283"/>
      <c r="H84" s="283"/>
      <c r="I84" s="283"/>
      <c r="J84" s="283"/>
      <c r="K84" s="283"/>
      <c r="L84" s="283"/>
      <c r="M84" s="283"/>
      <c r="N84" s="283"/>
      <c r="O84" s="283"/>
      <c r="Q84" s="503"/>
      <c r="R84" s="503"/>
      <c r="S84" s="503"/>
      <c r="T84" s="503"/>
      <c r="U84" s="503"/>
    </row>
    <row r="85" spans="1:21" ht="16.5" x14ac:dyDescent="0.25">
      <c r="A85" s="282" t="str">
        <f>A7</f>
        <v xml:space="preserve">DEMONSTRATIVO DAS RECEITAS E DESPESAS COM AÇÕES E SERVIÇOS PÚBLICOS DE SAÚDE </v>
      </c>
      <c r="B85" s="282"/>
      <c r="C85" s="282"/>
      <c r="D85" s="282"/>
      <c r="E85" s="282"/>
      <c r="F85" s="282"/>
      <c r="G85" s="282"/>
      <c r="H85" s="282"/>
      <c r="I85" s="282"/>
      <c r="J85" s="282"/>
      <c r="K85" s="282"/>
      <c r="L85" s="282"/>
      <c r="M85" s="282"/>
      <c r="N85" s="282"/>
      <c r="O85" s="282"/>
      <c r="Q85" s="503"/>
      <c r="R85" s="503"/>
      <c r="S85" s="503"/>
      <c r="T85" s="503"/>
      <c r="U85" s="503"/>
    </row>
    <row r="86" spans="1:21" ht="16.5" x14ac:dyDescent="0.25">
      <c r="A86" s="283" t="str">
        <f>A8</f>
        <v>ORÇAMENTOS FISCAL E DA SEGURIDADE SOCIAL</v>
      </c>
      <c r="B86" s="283"/>
      <c r="C86" s="283"/>
      <c r="D86" s="283"/>
      <c r="E86" s="283"/>
      <c r="F86" s="283"/>
      <c r="G86" s="283"/>
      <c r="H86" s="283"/>
      <c r="I86" s="283"/>
      <c r="J86" s="283"/>
      <c r="K86" s="283"/>
      <c r="L86" s="283"/>
      <c r="M86" s="283"/>
      <c r="N86" s="283"/>
      <c r="O86" s="283"/>
      <c r="Q86" s="503"/>
      <c r="R86" s="503"/>
      <c r="S86" s="503"/>
      <c r="T86" s="503"/>
      <c r="U86" s="503"/>
    </row>
    <row r="87" spans="1:21" ht="16.5" x14ac:dyDescent="0.25">
      <c r="A87" s="283" t="str">
        <f>A9</f>
        <v>JANEIRO A JUNHO 2026/BIMESTRE MAIO - JUNHO</v>
      </c>
      <c r="B87" s="283"/>
      <c r="C87" s="283"/>
      <c r="D87" s="283"/>
      <c r="E87" s="283"/>
      <c r="F87" s="283"/>
      <c r="G87" s="283"/>
      <c r="H87" s="283"/>
      <c r="I87" s="283"/>
      <c r="J87" s="283"/>
      <c r="K87" s="283"/>
      <c r="L87" s="283"/>
      <c r="M87" s="283"/>
      <c r="N87" s="283"/>
      <c r="O87" s="283"/>
      <c r="Q87" s="503"/>
      <c r="R87" s="503"/>
      <c r="S87" s="503"/>
      <c r="T87" s="503"/>
      <c r="U87" s="503"/>
    </row>
    <row r="88" spans="1:21" ht="16.5" x14ac:dyDescent="0.25">
      <c r="A88" s="134"/>
      <c r="B88" s="134"/>
      <c r="C88" s="134"/>
      <c r="D88" s="134"/>
      <c r="E88" s="134"/>
      <c r="F88" s="134"/>
      <c r="G88" s="134"/>
      <c r="H88" s="134"/>
      <c r="I88" s="134"/>
      <c r="J88" s="134"/>
      <c r="K88" s="134"/>
      <c r="L88" s="134"/>
      <c r="M88" s="134"/>
      <c r="N88" s="134"/>
      <c r="O88" s="163" t="str">
        <f>O10</f>
        <v xml:space="preserve"> Emissão: 17/07/2026</v>
      </c>
    </row>
    <row r="89" spans="1:21" ht="16.5" x14ac:dyDescent="0.25">
      <c r="A89" s="134" t="str">
        <f>A11</f>
        <v>RREO – ANEXO 12  (LC n° 141/2012 art.35)</v>
      </c>
      <c r="B89" s="134"/>
      <c r="C89" s="134"/>
      <c r="D89" s="134"/>
      <c r="E89" s="134"/>
      <c r="F89" s="134"/>
      <c r="G89" s="134"/>
      <c r="H89" s="134"/>
      <c r="I89" s="134"/>
      <c r="J89" s="134"/>
      <c r="K89" s="134"/>
      <c r="L89" s="134"/>
      <c r="M89" s="134"/>
      <c r="N89" s="134"/>
      <c r="O89" s="167">
        <f>O11</f>
        <v>1</v>
      </c>
    </row>
    <row r="90" spans="1:21" ht="15.75" customHeight="1" x14ac:dyDescent="0.25">
      <c r="A90" s="396" t="s">
        <v>205</v>
      </c>
      <c r="B90" s="396"/>
      <c r="C90" s="396"/>
      <c r="D90" s="396"/>
      <c r="E90" s="396"/>
      <c r="F90" s="396"/>
      <c r="G90" s="396"/>
      <c r="H90" s="397"/>
      <c r="I90" s="402" t="s">
        <v>206</v>
      </c>
      <c r="J90" s="402"/>
      <c r="K90" s="402"/>
      <c r="L90" s="402"/>
      <c r="M90" s="402"/>
      <c r="N90" s="402"/>
      <c r="O90" s="402"/>
    </row>
    <row r="91" spans="1:21" ht="28.5" customHeight="1" x14ac:dyDescent="0.25">
      <c r="A91" s="398"/>
      <c r="B91" s="398"/>
      <c r="C91" s="398"/>
      <c r="D91" s="398"/>
      <c r="E91" s="398"/>
      <c r="F91" s="398"/>
      <c r="G91" s="398"/>
      <c r="H91" s="399"/>
      <c r="I91" s="441" t="s">
        <v>207</v>
      </c>
      <c r="J91" s="442"/>
      <c r="K91" s="288" t="s">
        <v>208</v>
      </c>
      <c r="L91" s="371"/>
      <c r="M91" s="289"/>
      <c r="N91" s="286" t="s">
        <v>209</v>
      </c>
      <c r="O91" s="370"/>
    </row>
    <row r="92" spans="1:21" ht="36" customHeight="1" x14ac:dyDescent="0.25">
      <c r="A92" s="400"/>
      <c r="B92" s="400"/>
      <c r="C92" s="400"/>
      <c r="D92" s="400"/>
      <c r="E92" s="400"/>
      <c r="F92" s="400"/>
      <c r="G92" s="400"/>
      <c r="H92" s="401"/>
      <c r="I92" s="427" t="s">
        <v>52</v>
      </c>
      <c r="J92" s="428"/>
      <c r="K92" s="155" t="s">
        <v>210</v>
      </c>
      <c r="L92" s="168" t="s">
        <v>211</v>
      </c>
      <c r="M92" s="168" t="s">
        <v>212</v>
      </c>
      <c r="N92" s="288" t="s">
        <v>213</v>
      </c>
      <c r="O92" s="371"/>
    </row>
    <row r="93" spans="1:21" ht="18" hidden="1" customHeight="1" x14ac:dyDescent="0.25">
      <c r="A93" s="449" t="s">
        <v>214</v>
      </c>
      <c r="B93" s="449"/>
      <c r="C93" s="449"/>
      <c r="D93" s="449"/>
      <c r="E93" s="449"/>
      <c r="F93" s="449"/>
      <c r="G93" s="449"/>
      <c r="H93" s="449"/>
      <c r="I93" s="447"/>
      <c r="J93" s="448"/>
      <c r="K93" s="169"/>
      <c r="L93" s="169"/>
      <c r="M93" s="169"/>
      <c r="N93" s="290"/>
      <c r="O93" s="291"/>
    </row>
    <row r="94" spans="1:21" ht="18" customHeight="1" x14ac:dyDescent="0.25">
      <c r="A94" s="326" t="s">
        <v>297</v>
      </c>
      <c r="B94" s="326"/>
      <c r="C94" s="326"/>
      <c r="D94" s="326"/>
      <c r="E94" s="326"/>
      <c r="F94" s="326"/>
      <c r="G94" s="326"/>
      <c r="H94" s="326"/>
      <c r="I94" s="290"/>
      <c r="J94" s="388"/>
      <c r="K94" s="220"/>
      <c r="L94" s="220"/>
      <c r="M94" s="220"/>
      <c r="N94" s="389"/>
      <c r="O94" s="390"/>
    </row>
    <row r="95" spans="1:21" ht="18" customHeight="1" x14ac:dyDescent="0.25">
      <c r="A95" s="326" t="s">
        <v>295</v>
      </c>
      <c r="B95" s="326"/>
      <c r="C95" s="326"/>
      <c r="D95" s="326"/>
      <c r="E95" s="326"/>
      <c r="F95" s="326"/>
      <c r="G95" s="326"/>
      <c r="H95" s="326"/>
      <c r="I95" s="387">
        <v>0</v>
      </c>
      <c r="J95" s="392"/>
      <c r="K95" s="201">
        <v>0</v>
      </c>
      <c r="L95" s="201">
        <v>0</v>
      </c>
      <c r="M95" s="201">
        <v>0</v>
      </c>
      <c r="N95" s="387">
        <v>0</v>
      </c>
      <c r="O95" s="292"/>
    </row>
    <row r="96" spans="1:21" ht="18.75" customHeight="1" x14ac:dyDescent="0.25">
      <c r="A96" s="391" t="s">
        <v>215</v>
      </c>
      <c r="B96" s="391"/>
      <c r="C96" s="391"/>
      <c r="D96" s="391"/>
      <c r="E96" s="391"/>
      <c r="F96" s="391"/>
      <c r="G96" s="391"/>
      <c r="H96" s="391"/>
      <c r="I96" s="385">
        <v>0</v>
      </c>
      <c r="J96" s="393"/>
      <c r="K96" s="203">
        <v>0</v>
      </c>
      <c r="L96" s="203">
        <v>0</v>
      </c>
      <c r="M96" s="203">
        <v>0</v>
      </c>
      <c r="N96" s="385">
        <v>0</v>
      </c>
      <c r="O96" s="386"/>
      <c r="P96" s="221"/>
      <c r="Q96" s="226"/>
    </row>
    <row r="97" spans="1:22" ht="16.5" x14ac:dyDescent="0.25">
      <c r="A97" s="335" t="s">
        <v>216</v>
      </c>
      <c r="B97" s="335"/>
      <c r="C97" s="335"/>
      <c r="D97" s="335"/>
      <c r="E97" s="335"/>
      <c r="F97" s="335"/>
      <c r="G97" s="335"/>
      <c r="H97" s="335"/>
      <c r="I97" s="278">
        <f>I94+I95+I96</f>
        <v>0</v>
      </c>
      <c r="J97" s="330"/>
      <c r="K97" s="263">
        <f>K94+K95+K96</f>
        <v>0</v>
      </c>
      <c r="L97" s="263">
        <f>L94+L95+L96</f>
        <v>0</v>
      </c>
      <c r="M97" s="263">
        <f>M94+M95+M96</f>
        <v>0</v>
      </c>
      <c r="N97" s="278">
        <f>N94+N95+N96</f>
        <v>0</v>
      </c>
      <c r="O97" s="279"/>
      <c r="P97" s="221"/>
      <c r="Q97" s="221"/>
    </row>
    <row r="98" spans="1:22" ht="10.5" customHeight="1" x14ac:dyDescent="0.25">
      <c r="A98" s="170"/>
      <c r="B98" s="170"/>
      <c r="C98" s="170"/>
      <c r="D98" s="170"/>
      <c r="E98" s="170"/>
      <c r="F98" s="170"/>
      <c r="G98" s="170"/>
      <c r="H98" s="170"/>
      <c r="I98" s="171"/>
      <c r="J98" s="171"/>
      <c r="K98" s="171"/>
      <c r="L98" s="171"/>
      <c r="M98" s="171"/>
      <c r="N98" s="171"/>
      <c r="O98" s="171"/>
    </row>
    <row r="99" spans="1:22" ht="15.75" customHeight="1" x14ac:dyDescent="0.25">
      <c r="A99" s="316" t="s">
        <v>217</v>
      </c>
      <c r="B99" s="316"/>
      <c r="C99" s="316"/>
      <c r="D99" s="316"/>
      <c r="E99" s="316"/>
      <c r="F99" s="316"/>
      <c r="G99" s="316"/>
      <c r="H99" s="316"/>
      <c r="I99" s="316"/>
      <c r="J99" s="316"/>
      <c r="K99" s="316"/>
      <c r="L99" s="316"/>
      <c r="M99" s="316"/>
      <c r="N99" s="316"/>
      <c r="O99" s="316"/>
      <c r="P99" s="507"/>
      <c r="Q99" s="507"/>
      <c r="R99" s="507"/>
    </row>
    <row r="100" spans="1:22" ht="15.75" customHeight="1" x14ac:dyDescent="0.25">
      <c r="A100" s="301"/>
      <c r="B100" s="301"/>
      <c r="C100" s="301"/>
      <c r="D100" s="301"/>
      <c r="E100" s="301"/>
      <c r="F100" s="301"/>
      <c r="G100" s="301"/>
      <c r="H100" s="301"/>
      <c r="I100" s="301"/>
      <c r="J100" s="301"/>
      <c r="K100" s="301"/>
      <c r="L100" s="301"/>
      <c r="M100" s="301"/>
      <c r="N100" s="301"/>
      <c r="O100" s="301"/>
      <c r="P100" s="507"/>
      <c r="Q100" s="507"/>
      <c r="R100" s="507"/>
    </row>
    <row r="101" spans="1:22" ht="26.25" customHeight="1" x14ac:dyDescent="0.25">
      <c r="A101" s="397" t="s">
        <v>218</v>
      </c>
      <c r="B101" s="286" t="s">
        <v>219</v>
      </c>
      <c r="C101" s="287"/>
      <c r="D101" s="284" t="s">
        <v>220</v>
      </c>
      <c r="E101" s="284" t="s">
        <v>221</v>
      </c>
      <c r="F101" s="284" t="s">
        <v>222</v>
      </c>
      <c r="G101" s="284" t="s">
        <v>223</v>
      </c>
      <c r="H101" s="284" t="s">
        <v>224</v>
      </c>
      <c r="I101" s="284" t="s">
        <v>225</v>
      </c>
      <c r="J101" s="370" t="s">
        <v>226</v>
      </c>
      <c r="K101" s="370"/>
      <c r="L101" s="286" t="s">
        <v>227</v>
      </c>
      <c r="M101" s="287"/>
      <c r="N101" s="370" t="s">
        <v>228</v>
      </c>
      <c r="O101" s="370"/>
      <c r="P101" s="507"/>
      <c r="Q101" s="507"/>
      <c r="R101" s="507"/>
    </row>
    <row r="102" spans="1:22" ht="139.5" customHeight="1" x14ac:dyDescent="0.25">
      <c r="A102" s="401"/>
      <c r="B102" s="288"/>
      <c r="C102" s="289"/>
      <c r="D102" s="285"/>
      <c r="E102" s="285"/>
      <c r="F102" s="285"/>
      <c r="G102" s="285"/>
      <c r="H102" s="285"/>
      <c r="I102" s="285"/>
      <c r="J102" s="371"/>
      <c r="K102" s="371"/>
      <c r="L102" s="288"/>
      <c r="M102" s="289"/>
      <c r="N102" s="371"/>
      <c r="O102" s="371"/>
      <c r="P102" s="507"/>
      <c r="Q102" s="507"/>
      <c r="R102" s="507"/>
      <c r="S102" s="193"/>
    </row>
    <row r="103" spans="1:22" ht="16.5" customHeight="1" x14ac:dyDescent="0.25">
      <c r="A103" s="264" t="s">
        <v>296</v>
      </c>
      <c r="B103" s="433">
        <f>8067295551.86</f>
        <v>8067295551.8599997</v>
      </c>
      <c r="C103" s="434"/>
      <c r="D103" s="230">
        <f>9888136724.41</f>
        <v>9888136724.4099998</v>
      </c>
      <c r="E103" s="230">
        <f>D103-B103</f>
        <v>1820841172.5500002</v>
      </c>
      <c r="F103" s="228">
        <f>420994971.68</f>
        <v>420994971.68000001</v>
      </c>
      <c r="G103" s="229">
        <v>0</v>
      </c>
      <c r="H103" s="230">
        <f>IF((F103-(E103+G103))&lt;0,0,(F103-(E103+G103)))</f>
        <v>0</v>
      </c>
      <c r="I103" s="230">
        <v>420621039.76999998</v>
      </c>
      <c r="J103" s="433">
        <f t="shared" ref="J103" si="4">F103-I103-L103</f>
        <v>348984.48000002623</v>
      </c>
      <c r="K103" s="434"/>
      <c r="L103" s="299">
        <v>24947.43</v>
      </c>
      <c r="M103" s="300"/>
      <c r="N103" s="433">
        <f>((E103+G103)-L103)</f>
        <v>1820816225.1200001</v>
      </c>
      <c r="O103" s="435"/>
      <c r="P103" s="507"/>
      <c r="Q103" s="507"/>
      <c r="R103" s="507"/>
      <c r="S103" s="193"/>
      <c r="T103" s="221"/>
    </row>
    <row r="104" spans="1:22" ht="16.5" customHeight="1" x14ac:dyDescent="0.25">
      <c r="A104" s="264" t="s">
        <v>294</v>
      </c>
      <c r="B104" s="433">
        <v>7299605927.9796</v>
      </c>
      <c r="C104" s="434"/>
      <c r="D104" s="230">
        <v>9253192640.6800003</v>
      </c>
      <c r="E104" s="230">
        <f>D104-B104</f>
        <v>1953586712.7004004</v>
      </c>
      <c r="F104" s="228">
        <v>473825652.79000002</v>
      </c>
      <c r="G104" s="229">
        <v>0</v>
      </c>
      <c r="H104" s="230">
        <f>IF((F104-(E104+G104))&lt;0,0,(F104-(E104+G104)))</f>
        <v>0</v>
      </c>
      <c r="I104" s="228">
        <v>472817990.75</v>
      </c>
      <c r="J104" s="433">
        <f t="shared" ref="J104:J109" si="5">F104-I104-L104</f>
        <v>530755.54000002146</v>
      </c>
      <c r="K104" s="434"/>
      <c r="L104" s="299">
        <v>476906.5</v>
      </c>
      <c r="M104" s="300"/>
      <c r="N104" s="433">
        <f>((E104+G104)-L104)</f>
        <v>1953109806.2004004</v>
      </c>
      <c r="O104" s="435"/>
      <c r="P104" s="507"/>
      <c r="Q104" s="507"/>
      <c r="R104" s="507"/>
      <c r="S104" s="193"/>
      <c r="T104" s="221"/>
    </row>
    <row r="105" spans="1:22" ht="16.5" customHeight="1" x14ac:dyDescent="0.25">
      <c r="A105" s="264" t="s">
        <v>229</v>
      </c>
      <c r="B105" s="408">
        <v>6725142644.1252003</v>
      </c>
      <c r="C105" s="409"/>
      <c r="D105" s="228">
        <v>6915218418.46</v>
      </c>
      <c r="E105" s="228">
        <f t="shared" ref="E105:E111" si="6">D105-B105</f>
        <v>190075774.33479977</v>
      </c>
      <c r="F105" s="228">
        <f>172689050.08</f>
        <v>172689050.08000001</v>
      </c>
      <c r="G105" s="229">
        <v>0</v>
      </c>
      <c r="H105" s="230">
        <f t="shared" ref="H105:H111" si="7">IF((F105-(E105+G105))&lt;0,0,(F105-(E105+G105)))</f>
        <v>0</v>
      </c>
      <c r="I105" s="228">
        <v>168339405.66</v>
      </c>
      <c r="J105" s="404">
        <f t="shared" si="5"/>
        <v>2967243.4600000167</v>
      </c>
      <c r="K105" s="405"/>
      <c r="L105" s="299">
        <v>1382400.96</v>
      </c>
      <c r="M105" s="300"/>
      <c r="N105" s="367">
        <f>((E105+G105)-L105)</f>
        <v>188693373.37479976</v>
      </c>
      <c r="O105" s="368"/>
      <c r="P105" s="507"/>
      <c r="Q105" s="507"/>
      <c r="R105" s="507"/>
      <c r="S105" s="193"/>
      <c r="T105" s="221"/>
      <c r="U105" s="193"/>
      <c r="V105" s="193"/>
    </row>
    <row r="106" spans="1:22" ht="16.899999999999999" customHeight="1" x14ac:dyDescent="0.25">
      <c r="A106" s="264" t="s">
        <v>230</v>
      </c>
      <c r="B106" s="408">
        <v>6355851171.0360003</v>
      </c>
      <c r="C106" s="409"/>
      <c r="D106" s="228">
        <v>6799944127.8699999</v>
      </c>
      <c r="E106" s="228">
        <f t="shared" si="6"/>
        <v>444092956.83399963</v>
      </c>
      <c r="F106" s="228">
        <f>163806199.47</f>
        <v>163806199.47</v>
      </c>
      <c r="G106" s="229">
        <v>0</v>
      </c>
      <c r="H106" s="230">
        <f t="shared" si="7"/>
        <v>0</v>
      </c>
      <c r="I106" s="228">
        <v>127213441.34999999</v>
      </c>
      <c r="J106" s="404">
        <f>F106-I106-L106</f>
        <v>33618992.310000002</v>
      </c>
      <c r="K106" s="405"/>
      <c r="L106" s="299">
        <v>2973765.81</v>
      </c>
      <c r="M106" s="300"/>
      <c r="N106" s="367">
        <f t="shared" ref="N106:N111" si="8">((E106+G106)-L106)</f>
        <v>441119191.02399963</v>
      </c>
      <c r="O106" s="368"/>
      <c r="P106" s="507"/>
      <c r="Q106" s="507"/>
      <c r="R106" s="507"/>
      <c r="S106" s="193"/>
      <c r="T106" s="221"/>
      <c r="U106" s="193"/>
      <c r="V106" s="193"/>
    </row>
    <row r="107" spans="1:22" ht="16.5" customHeight="1" x14ac:dyDescent="0.25">
      <c r="A107" s="264" t="s">
        <v>231</v>
      </c>
      <c r="B107" s="408">
        <v>6302047841.0663996</v>
      </c>
      <c r="C107" s="409"/>
      <c r="D107" s="228">
        <v>6590847974.7200003</v>
      </c>
      <c r="E107" s="228">
        <f t="shared" si="6"/>
        <v>288800133.65360069</v>
      </c>
      <c r="F107" s="228">
        <f>7210998370.09-6787334450.66</f>
        <v>423663919.43000031</v>
      </c>
      <c r="G107" s="229">
        <v>0</v>
      </c>
      <c r="H107" s="230">
        <f>IF((F107-(E107+G107))&lt;0,0,(F107-(E107+G107)))</f>
        <v>134863785.77639961</v>
      </c>
      <c r="I107" s="228">
        <v>421202857.63999999</v>
      </c>
      <c r="J107" s="404">
        <f t="shared" si="5"/>
        <v>2221632.6500003194</v>
      </c>
      <c r="K107" s="405"/>
      <c r="L107" s="299">
        <v>239429.14</v>
      </c>
      <c r="M107" s="300"/>
      <c r="N107" s="367">
        <f t="shared" si="8"/>
        <v>288560704.51360071</v>
      </c>
      <c r="O107" s="368"/>
      <c r="P107" s="507"/>
      <c r="Q107" s="507"/>
      <c r="R107" s="507"/>
      <c r="S107" s="193"/>
      <c r="T107" s="221"/>
      <c r="U107" s="193"/>
      <c r="V107" s="193"/>
    </row>
    <row r="108" spans="1:22" ht="16.5" customHeight="1" x14ac:dyDescent="0.25">
      <c r="A108" s="264" t="s">
        <v>232</v>
      </c>
      <c r="B108" s="299">
        <v>5176471868.8000002</v>
      </c>
      <c r="C108" s="300"/>
      <c r="D108" s="198">
        <v>5191164543.2299995</v>
      </c>
      <c r="E108" s="198">
        <f t="shared" si="6"/>
        <v>14692674.429999352</v>
      </c>
      <c r="F108" s="198">
        <f>5191164543.23-4936080871.59</f>
        <v>255083671.63999939</v>
      </c>
      <c r="G108" s="217">
        <v>0</v>
      </c>
      <c r="H108" s="217">
        <f t="shared" si="7"/>
        <v>240390997.21000004</v>
      </c>
      <c r="I108" s="228">
        <v>242560226.33000001</v>
      </c>
      <c r="J108" s="406">
        <f t="shared" si="5"/>
        <v>12469.159999376163</v>
      </c>
      <c r="K108" s="407"/>
      <c r="L108" s="299">
        <v>12510976.15</v>
      </c>
      <c r="M108" s="300"/>
      <c r="N108" s="293">
        <f t="shared" si="8"/>
        <v>2181698.2799993511</v>
      </c>
      <c r="O108" s="403"/>
      <c r="P108" s="507"/>
      <c r="Q108" s="507"/>
      <c r="R108" s="507"/>
      <c r="S108" s="193"/>
      <c r="T108" s="221"/>
      <c r="U108" s="193"/>
      <c r="V108" s="193"/>
    </row>
    <row r="109" spans="1:22" ht="16.5" customHeight="1" x14ac:dyDescent="0.25">
      <c r="A109" s="264" t="s">
        <v>233</v>
      </c>
      <c r="B109" s="299">
        <v>4977256321.5600004</v>
      </c>
      <c r="C109" s="300"/>
      <c r="D109" s="198">
        <v>4999474003.9300003</v>
      </c>
      <c r="E109" s="198">
        <f t="shared" si="6"/>
        <v>22217682.369999886</v>
      </c>
      <c r="F109" s="198">
        <f>4999474004.47-4368506061.63</f>
        <v>630967942.84000015</v>
      </c>
      <c r="G109" s="217">
        <v>0</v>
      </c>
      <c r="H109" s="217">
        <f t="shared" si="7"/>
        <v>608750260.47000027</v>
      </c>
      <c r="I109" s="228">
        <v>547083839.13</v>
      </c>
      <c r="J109" s="425">
        <f t="shared" si="5"/>
        <v>613175.09000015259</v>
      </c>
      <c r="K109" s="426"/>
      <c r="L109" s="299">
        <v>83270928.620000005</v>
      </c>
      <c r="M109" s="300"/>
      <c r="N109" s="369">
        <f>((E109+G109)-L109)</f>
        <v>-61053246.250000119</v>
      </c>
      <c r="O109" s="369"/>
      <c r="P109" s="507"/>
      <c r="Q109" s="507"/>
      <c r="R109" s="507"/>
      <c r="S109" s="193"/>
      <c r="T109" s="221"/>
      <c r="U109" s="193"/>
      <c r="V109" s="193"/>
    </row>
    <row r="110" spans="1:22" ht="16.5" customHeight="1" x14ac:dyDescent="0.25">
      <c r="A110" s="264" t="s">
        <v>234</v>
      </c>
      <c r="B110" s="429">
        <v>5030189927.8800001</v>
      </c>
      <c r="C110" s="430"/>
      <c r="D110" s="201">
        <v>5095917250.0699997</v>
      </c>
      <c r="E110" s="201">
        <f t="shared" si="6"/>
        <v>65727322.18999958</v>
      </c>
      <c r="F110" s="202">
        <v>0</v>
      </c>
      <c r="G110" s="202">
        <v>0</v>
      </c>
      <c r="H110" s="202">
        <f t="shared" si="7"/>
        <v>0</v>
      </c>
      <c r="I110" s="198">
        <v>0</v>
      </c>
      <c r="J110" s="352">
        <v>0</v>
      </c>
      <c r="K110" s="359"/>
      <c r="L110" s="293">
        <v>0</v>
      </c>
      <c r="M110" s="294"/>
      <c r="N110" s="292">
        <f t="shared" si="8"/>
        <v>65727322.18999958</v>
      </c>
      <c r="O110" s="292"/>
      <c r="P110" s="507"/>
      <c r="Q110" s="507"/>
      <c r="R110" s="507"/>
      <c r="S110" s="193"/>
      <c r="T110" s="221"/>
      <c r="U110" s="193"/>
      <c r="V110" s="193"/>
    </row>
    <row r="111" spans="1:22" ht="16.5" customHeight="1" x14ac:dyDescent="0.25">
      <c r="A111" s="265" t="s">
        <v>235</v>
      </c>
      <c r="B111" s="431">
        <v>4530802746.3599997</v>
      </c>
      <c r="C111" s="432"/>
      <c r="D111" s="203">
        <v>4612357436.9700003</v>
      </c>
      <c r="E111" s="203">
        <f t="shared" si="6"/>
        <v>81554690.61000061</v>
      </c>
      <c r="F111" s="204">
        <v>0</v>
      </c>
      <c r="G111" s="204">
        <v>0</v>
      </c>
      <c r="H111" s="204">
        <f t="shared" si="7"/>
        <v>0</v>
      </c>
      <c r="I111" s="199">
        <v>0</v>
      </c>
      <c r="J111" s="354">
        <v>0</v>
      </c>
      <c r="K111" s="360"/>
      <c r="L111" s="450">
        <v>0</v>
      </c>
      <c r="M111" s="451"/>
      <c r="N111" s="386">
        <f t="shared" si="8"/>
        <v>81554690.61000061</v>
      </c>
      <c r="O111" s="386"/>
      <c r="P111" s="507"/>
      <c r="Q111" s="507"/>
      <c r="R111" s="507"/>
      <c r="S111" s="193"/>
      <c r="T111" s="221"/>
      <c r="U111" s="193"/>
      <c r="V111" s="193"/>
    </row>
    <row r="112" spans="1:22" ht="16.5" hidden="1" customHeight="1" x14ac:dyDescent="0.25">
      <c r="A112" s="173" t="s">
        <v>236</v>
      </c>
      <c r="B112" s="443"/>
      <c r="C112" s="444"/>
      <c r="D112" s="190"/>
      <c r="E112" s="190"/>
      <c r="F112" s="190"/>
      <c r="G112" s="192"/>
      <c r="H112" s="191"/>
      <c r="I112" s="190"/>
      <c r="J112" s="445"/>
      <c r="K112" s="446"/>
      <c r="L112" s="443"/>
      <c r="M112" s="444"/>
      <c r="N112" s="454"/>
      <c r="O112" s="454"/>
      <c r="P112" s="257"/>
      <c r="Q112" s="257"/>
      <c r="R112" s="257"/>
      <c r="S112" s="193"/>
      <c r="T112" s="193">
        <f t="shared" ref="T112" si="9">S112-D112</f>
        <v>0</v>
      </c>
      <c r="U112" s="193"/>
      <c r="V112" s="193"/>
    </row>
    <row r="113" spans="1:51" ht="10.5" customHeight="1" x14ac:dyDescent="0.25">
      <c r="A113" s="172"/>
      <c r="B113" s="172"/>
      <c r="C113" s="174"/>
      <c r="D113" s="174"/>
      <c r="E113" s="174"/>
      <c r="F113" s="174"/>
      <c r="G113" s="175"/>
      <c r="H113" s="175"/>
      <c r="I113" s="174"/>
      <c r="J113" s="134"/>
      <c r="K113" s="225"/>
      <c r="L113" s="174"/>
      <c r="M113" s="174"/>
      <c r="N113" s="174"/>
      <c r="O113" s="174"/>
      <c r="P113" s="258"/>
      <c r="Q113" s="258"/>
      <c r="R113" s="258"/>
      <c r="S113" s="193"/>
      <c r="T113" s="193"/>
      <c r="U113" s="193"/>
      <c r="V113" s="193"/>
    </row>
    <row r="114" spans="1:51" ht="15.75" customHeight="1" x14ac:dyDescent="0.25">
      <c r="A114" s="335" t="s">
        <v>237</v>
      </c>
      <c r="B114" s="335"/>
      <c r="C114" s="335"/>
      <c r="D114" s="335"/>
      <c r="E114" s="335"/>
      <c r="F114" s="335"/>
      <c r="G114" s="335"/>
      <c r="H114" s="335"/>
      <c r="I114" s="335"/>
      <c r="J114" s="335"/>
      <c r="K114" s="335"/>
      <c r="L114" s="335"/>
      <c r="M114" s="336"/>
      <c r="N114" s="452">
        <f>N109</f>
        <v>-61053246.250000119</v>
      </c>
      <c r="O114" s="453"/>
      <c r="P114" s="508"/>
      <c r="Q114" s="508"/>
      <c r="R114" s="508"/>
      <c r="S114" s="508"/>
      <c r="T114" s="508"/>
      <c r="U114" s="504"/>
      <c r="V114" s="504"/>
      <c r="W114" s="503"/>
      <c r="X114" s="503"/>
      <c r="Y114" s="503"/>
    </row>
    <row r="115" spans="1:51" ht="16.5" customHeight="1" x14ac:dyDescent="0.25">
      <c r="A115" s="335" t="s">
        <v>238</v>
      </c>
      <c r="B115" s="335"/>
      <c r="C115" s="335"/>
      <c r="D115" s="335"/>
      <c r="E115" s="335"/>
      <c r="F115" s="335"/>
      <c r="G115" s="335"/>
      <c r="H115" s="335"/>
      <c r="I115" s="335"/>
      <c r="J115" s="335"/>
      <c r="K115" s="335"/>
      <c r="L115" s="335"/>
      <c r="M115" s="336"/>
      <c r="N115" s="452">
        <v>-61053246.250000119</v>
      </c>
      <c r="O115" s="453"/>
      <c r="P115" s="508"/>
      <c r="Q115" s="508"/>
      <c r="R115" s="508"/>
      <c r="S115" s="508"/>
      <c r="T115" s="508"/>
      <c r="U115" s="504"/>
      <c r="V115" s="504"/>
      <c r="W115" s="503"/>
      <c r="X115" s="503"/>
      <c r="Y115" s="503"/>
    </row>
    <row r="116" spans="1:51" ht="16.5" x14ac:dyDescent="0.25">
      <c r="A116" s="335" t="s">
        <v>239</v>
      </c>
      <c r="B116" s="335"/>
      <c r="C116" s="335"/>
      <c r="D116" s="335"/>
      <c r="E116" s="335"/>
      <c r="F116" s="335"/>
      <c r="G116" s="335"/>
      <c r="H116" s="335"/>
      <c r="I116" s="335"/>
      <c r="J116" s="335"/>
      <c r="K116" s="335"/>
      <c r="L116" s="335"/>
      <c r="M116" s="336"/>
      <c r="N116" s="452">
        <f>N114-N115</f>
        <v>0</v>
      </c>
      <c r="O116" s="453"/>
      <c r="P116" s="508"/>
      <c r="Q116" s="508"/>
      <c r="R116" s="508"/>
      <c r="S116" s="508"/>
      <c r="T116" s="508"/>
      <c r="U116" s="503"/>
      <c r="V116" s="504"/>
      <c r="W116" s="503"/>
      <c r="X116" s="503"/>
      <c r="Y116" s="503"/>
    </row>
    <row r="117" spans="1:51" ht="10.5" customHeight="1" x14ac:dyDescent="0.25">
      <c r="A117" s="176"/>
      <c r="B117" s="176"/>
      <c r="C117" s="176"/>
      <c r="D117" s="176"/>
      <c r="E117" s="174"/>
      <c r="F117" s="174"/>
      <c r="G117" s="174"/>
      <c r="H117" s="174"/>
      <c r="I117" s="174"/>
      <c r="J117" s="174"/>
      <c r="K117" s="175"/>
      <c r="L117" s="175"/>
      <c r="M117" s="175"/>
      <c r="N117" s="175"/>
      <c r="O117" s="174"/>
      <c r="P117" s="503"/>
      <c r="Q117" s="503"/>
      <c r="R117" s="503"/>
      <c r="S117" s="503"/>
      <c r="T117" s="503"/>
      <c r="U117" s="503"/>
      <c r="V117" s="503"/>
      <c r="W117" s="503"/>
      <c r="X117" s="503"/>
      <c r="Y117" s="503"/>
    </row>
    <row r="118" spans="1:51" ht="15.75" customHeight="1" x14ac:dyDescent="0.25">
      <c r="A118" s="396" t="s">
        <v>240</v>
      </c>
      <c r="B118" s="396"/>
      <c r="C118" s="396"/>
      <c r="D118" s="396"/>
      <c r="E118" s="396"/>
      <c r="F118" s="396"/>
      <c r="G118" s="396"/>
      <c r="H118" s="397"/>
      <c r="I118" s="413" t="s">
        <v>241</v>
      </c>
      <c r="J118" s="402"/>
      <c r="K118" s="402"/>
      <c r="L118" s="402"/>
      <c r="M118" s="402"/>
      <c r="N118" s="402"/>
      <c r="O118" s="402"/>
      <c r="P118" s="509"/>
      <c r="Q118" s="509"/>
      <c r="R118" s="509"/>
      <c r="S118" s="508"/>
      <c r="T118" s="508"/>
      <c r="U118" s="508"/>
      <c r="V118" s="508"/>
      <c r="W118" s="508"/>
      <c r="X118" s="508"/>
      <c r="Y118" s="508"/>
    </row>
    <row r="119" spans="1:51" ht="27" customHeight="1" x14ac:dyDescent="0.25">
      <c r="A119" s="398"/>
      <c r="B119" s="398"/>
      <c r="C119" s="398"/>
      <c r="D119" s="398"/>
      <c r="E119" s="398"/>
      <c r="F119" s="398"/>
      <c r="G119" s="398"/>
      <c r="H119" s="399"/>
      <c r="I119" s="286" t="s">
        <v>242</v>
      </c>
      <c r="J119" s="287"/>
      <c r="K119" s="413" t="s">
        <v>208</v>
      </c>
      <c r="L119" s="402"/>
      <c r="M119" s="414"/>
      <c r="N119" s="370" t="s">
        <v>243</v>
      </c>
      <c r="O119" s="370"/>
      <c r="P119" s="509"/>
      <c r="Q119" s="509"/>
      <c r="R119" s="509"/>
      <c r="S119" s="508"/>
      <c r="T119" s="508"/>
      <c r="U119" s="508"/>
      <c r="V119" s="508"/>
      <c r="W119" s="508"/>
      <c r="X119" s="508"/>
      <c r="Y119" s="508"/>
    </row>
    <row r="120" spans="1:51" ht="37.5" customHeight="1" x14ac:dyDescent="0.25">
      <c r="A120" s="400"/>
      <c r="B120" s="400"/>
      <c r="C120" s="400"/>
      <c r="D120" s="400"/>
      <c r="E120" s="400"/>
      <c r="F120" s="400"/>
      <c r="G120" s="400"/>
      <c r="H120" s="401"/>
      <c r="I120" s="427" t="s">
        <v>244</v>
      </c>
      <c r="J120" s="428"/>
      <c r="K120" s="168" t="s">
        <v>245</v>
      </c>
      <c r="L120" s="140" t="s">
        <v>246</v>
      </c>
      <c r="M120" s="168" t="s">
        <v>247</v>
      </c>
      <c r="N120" s="371"/>
      <c r="O120" s="371"/>
      <c r="P120" s="509"/>
      <c r="Q120" s="509"/>
      <c r="R120" s="509"/>
      <c r="S120" s="508"/>
      <c r="T120" s="508"/>
      <c r="U120" s="508"/>
      <c r="V120" s="508"/>
      <c r="W120" s="508"/>
      <c r="X120" s="508"/>
      <c r="Y120" s="508"/>
    </row>
    <row r="121" spans="1:51" ht="15" customHeight="1" x14ac:dyDescent="0.25">
      <c r="A121" s="410" t="s">
        <v>298</v>
      </c>
      <c r="B121" s="410"/>
      <c r="C121" s="410"/>
      <c r="D121" s="410"/>
      <c r="E121" s="410"/>
      <c r="F121" s="410"/>
      <c r="G121" s="410"/>
      <c r="H121" s="410"/>
      <c r="I121" s="411">
        <v>0</v>
      </c>
      <c r="J121" s="412"/>
      <c r="K121" s="205">
        <v>0</v>
      </c>
      <c r="L121" s="205">
        <v>0</v>
      </c>
      <c r="M121" s="205">
        <v>0</v>
      </c>
      <c r="N121" s="292">
        <f>(I121-L121)</f>
        <v>0</v>
      </c>
      <c r="O121" s="292"/>
      <c r="P121" s="509"/>
      <c r="Q121" s="509"/>
      <c r="R121" s="509"/>
      <c r="S121" s="508"/>
      <c r="T121" s="508"/>
      <c r="U121" s="508"/>
      <c r="V121" s="508"/>
      <c r="W121" s="508"/>
      <c r="X121" s="508"/>
      <c r="Y121" s="508"/>
    </row>
    <row r="122" spans="1:51" ht="15" customHeight="1" x14ac:dyDescent="0.25">
      <c r="A122" s="326" t="s">
        <v>299</v>
      </c>
      <c r="B122" s="326"/>
      <c r="C122" s="326"/>
      <c r="D122" s="326"/>
      <c r="E122" s="326"/>
      <c r="F122" s="326"/>
      <c r="G122" s="326"/>
      <c r="H122" s="326"/>
      <c r="I122" s="387">
        <v>0</v>
      </c>
      <c r="J122" s="392"/>
      <c r="K122" s="201">
        <v>0</v>
      </c>
      <c r="L122" s="201">
        <v>0</v>
      </c>
      <c r="M122" s="201">
        <v>0</v>
      </c>
      <c r="N122" s="292">
        <f t="shared" ref="N122:N123" si="10">(I122-L122)</f>
        <v>0</v>
      </c>
      <c r="O122" s="436"/>
      <c r="P122" s="509"/>
      <c r="Q122" s="509"/>
      <c r="R122" s="509"/>
      <c r="S122" s="508"/>
      <c r="T122" s="508"/>
      <c r="U122" s="508"/>
      <c r="V122" s="508"/>
      <c r="W122" s="508"/>
      <c r="X122" s="508"/>
      <c r="Y122" s="508"/>
    </row>
    <row r="123" spans="1:51" ht="18" customHeight="1" x14ac:dyDescent="0.25">
      <c r="A123" s="391" t="s">
        <v>248</v>
      </c>
      <c r="B123" s="391"/>
      <c r="C123" s="391"/>
      <c r="D123" s="391"/>
      <c r="E123" s="391"/>
      <c r="F123" s="391"/>
      <c r="G123" s="391"/>
      <c r="H123" s="391"/>
      <c r="I123" s="385">
        <v>0</v>
      </c>
      <c r="J123" s="393"/>
      <c r="K123" s="203">
        <v>0</v>
      </c>
      <c r="L123" s="203">
        <v>0</v>
      </c>
      <c r="M123" s="203">
        <v>0</v>
      </c>
      <c r="N123" s="292">
        <f t="shared" si="10"/>
        <v>0</v>
      </c>
      <c r="O123" s="292"/>
      <c r="P123" s="509"/>
      <c r="Q123" s="509"/>
      <c r="R123" s="509"/>
      <c r="S123" s="508"/>
      <c r="T123" s="508"/>
      <c r="U123" s="508"/>
      <c r="V123" s="508"/>
      <c r="W123" s="508"/>
      <c r="X123" s="508"/>
      <c r="Y123" s="508"/>
      <c r="Z123"/>
      <c r="AA123"/>
      <c r="AB123"/>
      <c r="AC123"/>
      <c r="AD123"/>
      <c r="AE123"/>
      <c r="AF123"/>
      <c r="AG123"/>
      <c r="AH123"/>
      <c r="AI123"/>
      <c r="AJ123"/>
      <c r="AK123"/>
      <c r="AL123"/>
      <c r="AM123"/>
      <c r="AN123"/>
      <c r="AO123"/>
      <c r="AP123"/>
      <c r="AQ123"/>
      <c r="AR123"/>
      <c r="AS123"/>
      <c r="AT123"/>
      <c r="AU123"/>
      <c r="AV123"/>
      <c r="AW123"/>
      <c r="AX123"/>
      <c r="AY123"/>
    </row>
    <row r="124" spans="1:51" ht="16.5" x14ac:dyDescent="0.25">
      <c r="A124" s="335" t="s">
        <v>249</v>
      </c>
      <c r="B124" s="335"/>
      <c r="C124" s="335"/>
      <c r="D124" s="335"/>
      <c r="E124" s="335"/>
      <c r="F124" s="335"/>
      <c r="G124" s="335"/>
      <c r="H124" s="335"/>
      <c r="I124" s="278">
        <f>I121+I122+I123</f>
        <v>0</v>
      </c>
      <c r="J124" s="330"/>
      <c r="K124" s="263">
        <f>K121+K122+K123</f>
        <v>0</v>
      </c>
      <c r="L124" s="263">
        <f>L121+L122+L123</f>
        <v>0</v>
      </c>
      <c r="M124" s="263">
        <f>M121+M122+M123</f>
        <v>0</v>
      </c>
      <c r="N124" s="278">
        <f>N121+N122+N123</f>
        <v>0</v>
      </c>
      <c r="O124" s="279"/>
      <c r="P124" s="509"/>
      <c r="Q124" s="509"/>
      <c r="R124" s="509"/>
      <c r="S124" s="508"/>
      <c r="T124" s="508"/>
      <c r="U124" s="508"/>
      <c r="V124" s="508"/>
      <c r="W124" s="508"/>
      <c r="X124" s="508"/>
      <c r="Y124" s="508"/>
    </row>
    <row r="125" spans="1:51" ht="10.5" customHeight="1" x14ac:dyDescent="0.25">
      <c r="A125" s="134"/>
      <c r="B125" s="134"/>
      <c r="C125" s="134"/>
      <c r="D125" s="134"/>
      <c r="E125" s="134"/>
      <c r="F125" s="134"/>
      <c r="G125" s="134"/>
      <c r="H125" s="134"/>
      <c r="I125" s="134"/>
      <c r="J125" s="134"/>
      <c r="K125" s="134"/>
      <c r="L125" s="134"/>
      <c r="M125" s="134"/>
      <c r="N125" s="134"/>
      <c r="O125" s="134"/>
      <c r="R125" s="249"/>
    </row>
    <row r="126" spans="1:51" ht="15.75" customHeight="1" x14ac:dyDescent="0.25">
      <c r="A126" s="309" t="s">
        <v>250</v>
      </c>
      <c r="B126" s="309"/>
      <c r="C126" s="309"/>
      <c r="D126" s="309"/>
      <c r="E126" s="309"/>
      <c r="F126" s="309"/>
      <c r="G126" s="310"/>
      <c r="H126" s="316" t="s">
        <v>145</v>
      </c>
      <c r="I126" s="320"/>
      <c r="J126" s="319" t="s">
        <v>145</v>
      </c>
      <c r="K126" s="320"/>
      <c r="L126" s="267" t="s">
        <v>10</v>
      </c>
      <c r="M126" s="267"/>
      <c r="N126" s="316"/>
      <c r="O126" s="316"/>
      <c r="R126" s="249"/>
    </row>
    <row r="127" spans="1:51" ht="17.25" customHeight="1" x14ac:dyDescent="0.25">
      <c r="A127" s="311"/>
      <c r="B127" s="311"/>
      <c r="C127" s="311"/>
      <c r="D127" s="311"/>
      <c r="E127" s="311"/>
      <c r="F127" s="311"/>
      <c r="G127" s="312"/>
      <c r="H127" s="303" t="s">
        <v>43</v>
      </c>
      <c r="I127" s="315"/>
      <c r="J127" s="302" t="s">
        <v>44</v>
      </c>
      <c r="K127" s="315"/>
      <c r="L127" s="316" t="s">
        <v>15</v>
      </c>
      <c r="M127" s="316"/>
      <c r="N127" s="319" t="s">
        <v>14</v>
      </c>
      <c r="O127" s="316"/>
      <c r="R127" s="249"/>
    </row>
    <row r="128" spans="1:51" ht="15" customHeight="1" x14ac:dyDescent="0.25">
      <c r="A128" s="313"/>
      <c r="B128" s="313"/>
      <c r="C128" s="313"/>
      <c r="D128" s="313"/>
      <c r="E128" s="313"/>
      <c r="F128" s="313"/>
      <c r="G128" s="314"/>
      <c r="H128" s="301"/>
      <c r="I128" s="318"/>
      <c r="J128" s="317" t="s">
        <v>16</v>
      </c>
      <c r="K128" s="318"/>
      <c r="L128" s="301" t="s">
        <v>17</v>
      </c>
      <c r="M128" s="301"/>
      <c r="N128" s="302" t="s">
        <v>146</v>
      </c>
      <c r="O128" s="303"/>
    </row>
    <row r="129" spans="1:20" ht="16.5" x14ac:dyDescent="0.25">
      <c r="A129" s="410" t="s">
        <v>251</v>
      </c>
      <c r="B129" s="410"/>
      <c r="C129" s="410"/>
      <c r="D129" s="410"/>
      <c r="E129" s="410"/>
      <c r="F129" s="410"/>
      <c r="G129" s="419"/>
      <c r="H129" s="164"/>
      <c r="I129" s="206">
        <f>I130+I131+I132</f>
        <v>991281396</v>
      </c>
      <c r="J129" s="455">
        <f>J130+J131+J132</f>
        <v>1019113204.58</v>
      </c>
      <c r="K129" s="456">
        <f>K130+K134+K137+K141</f>
        <v>1.1440941176470587</v>
      </c>
      <c r="L129" s="439">
        <f>L130+L131+L132</f>
        <v>515772106.19999999</v>
      </c>
      <c r="M129" s="457">
        <f>M130+M134+M137+M141</f>
        <v>1.1440941176470587</v>
      </c>
      <c r="N129" s="439">
        <f t="shared" ref="N129:N135" si="11">(L129/J129)*100</f>
        <v>50.609893374167548</v>
      </c>
      <c r="O129" s="440"/>
    </row>
    <row r="130" spans="1:20" s="107" customFormat="1" ht="15.75" customHeight="1" x14ac:dyDescent="0.25">
      <c r="A130" s="326" t="s">
        <v>252</v>
      </c>
      <c r="B130" s="326"/>
      <c r="C130" s="326"/>
      <c r="D130" s="326"/>
      <c r="E130" s="326"/>
      <c r="F130" s="326"/>
      <c r="G130" s="395"/>
      <c r="H130" s="142"/>
      <c r="I130" s="194">
        <f>991281396</f>
        <v>991281396</v>
      </c>
      <c r="J130" s="299">
        <v>1019113204.58</v>
      </c>
      <c r="K130" s="300"/>
      <c r="L130" s="297">
        <v>515772106.19999999</v>
      </c>
      <c r="M130" s="298"/>
      <c r="N130" s="276">
        <f t="shared" si="11"/>
        <v>50.609893374167548</v>
      </c>
      <c r="O130" s="277"/>
    </row>
    <row r="131" spans="1:20" s="107" customFormat="1" ht="15.75" customHeight="1" x14ac:dyDescent="0.25">
      <c r="A131" s="326" t="s">
        <v>253</v>
      </c>
      <c r="B131" s="326"/>
      <c r="C131" s="326"/>
      <c r="D131" s="326"/>
      <c r="E131" s="326"/>
      <c r="F131" s="326"/>
      <c r="G131" s="395"/>
      <c r="H131" s="142"/>
      <c r="I131" s="237">
        <v>0</v>
      </c>
      <c r="J131" s="299">
        <v>0</v>
      </c>
      <c r="K131" s="300"/>
      <c r="L131" s="276">
        <v>0</v>
      </c>
      <c r="M131" s="308"/>
      <c r="N131" s="437">
        <v>0</v>
      </c>
      <c r="O131" s="437"/>
    </row>
    <row r="132" spans="1:20" s="107" customFormat="1" ht="15.75" customHeight="1" x14ac:dyDescent="0.25">
      <c r="A132" s="326" t="s">
        <v>254</v>
      </c>
      <c r="B132" s="326"/>
      <c r="C132" s="326"/>
      <c r="D132" s="326"/>
      <c r="E132" s="326"/>
      <c r="F132" s="326"/>
      <c r="G132" s="395"/>
      <c r="H132" s="142"/>
      <c r="I132" s="237">
        <v>0</v>
      </c>
      <c r="J132" s="299">
        <v>0</v>
      </c>
      <c r="K132" s="300"/>
      <c r="L132" s="276">
        <v>0</v>
      </c>
      <c r="M132" s="308"/>
      <c r="N132" s="437">
        <v>0</v>
      </c>
      <c r="O132" s="438"/>
    </row>
    <row r="133" spans="1:20" s="107" customFormat="1" ht="13.5" customHeight="1" x14ac:dyDescent="0.25">
      <c r="A133" s="326" t="s">
        <v>255</v>
      </c>
      <c r="B133" s="326"/>
      <c r="C133" s="326"/>
      <c r="D133" s="326"/>
      <c r="E133" s="326"/>
      <c r="F133" s="326"/>
      <c r="G133" s="395"/>
      <c r="H133" s="142"/>
      <c r="I133" s="237">
        <v>0</v>
      </c>
      <c r="J133" s="299">
        <v>0</v>
      </c>
      <c r="K133" s="300"/>
      <c r="L133" s="276">
        <v>0</v>
      </c>
      <c r="M133" s="308"/>
      <c r="N133" s="437">
        <v>0</v>
      </c>
      <c r="O133" s="437"/>
    </row>
    <row r="134" spans="1:20" s="107" customFormat="1" ht="16.5" x14ac:dyDescent="0.25">
      <c r="A134" s="391" t="s">
        <v>256</v>
      </c>
      <c r="B134" s="391"/>
      <c r="C134" s="391"/>
      <c r="D134" s="391"/>
      <c r="E134" s="391"/>
      <c r="F134" s="391"/>
      <c r="G134" s="422"/>
      <c r="H134" s="142"/>
      <c r="I134" s="194">
        <f>3746718958</f>
        <v>3746718958</v>
      </c>
      <c r="J134" s="272">
        <v>3786495254.5100002</v>
      </c>
      <c r="K134" s="273"/>
      <c r="L134" s="274">
        <v>1663195495.1199999</v>
      </c>
      <c r="M134" s="275"/>
      <c r="N134" s="276">
        <f>(L134/J134)*100</f>
        <v>43.924404583341527</v>
      </c>
      <c r="O134" s="277"/>
    </row>
    <row r="135" spans="1:20" s="107" customFormat="1" ht="21.75" customHeight="1" x14ac:dyDescent="0.25">
      <c r="A135" s="335" t="s">
        <v>257</v>
      </c>
      <c r="B135" s="335"/>
      <c r="C135" s="335"/>
      <c r="D135" s="335"/>
      <c r="E135" s="335"/>
      <c r="F135" s="335"/>
      <c r="G135" s="336"/>
      <c r="H135" s="146"/>
      <c r="I135" s="260">
        <f>I129+I133+I134</f>
        <v>4738000354</v>
      </c>
      <c r="J135" s="278">
        <f>J129+J133+J134</f>
        <v>4805608459.0900002</v>
      </c>
      <c r="K135" s="330">
        <f>K113+K125-K131</f>
        <v>0</v>
      </c>
      <c r="L135" s="278">
        <f>L129+L133+
L134</f>
        <v>2178967601.3199997</v>
      </c>
      <c r="M135" s="330">
        <f>M113+M125-M131</f>
        <v>0</v>
      </c>
      <c r="N135" s="278">
        <f t="shared" si="11"/>
        <v>45.342179244719688</v>
      </c>
      <c r="O135" s="279"/>
    </row>
    <row r="136" spans="1:20" s="107" customFormat="1" ht="10.5" customHeight="1" x14ac:dyDescent="0.25">
      <c r="A136" s="177"/>
      <c r="B136" s="177"/>
      <c r="C136" s="177"/>
      <c r="D136" s="177"/>
      <c r="E136" s="133"/>
      <c r="F136" s="133"/>
      <c r="G136" s="133"/>
      <c r="H136" s="133"/>
      <c r="I136" s="133"/>
      <c r="J136" s="133"/>
      <c r="K136" s="133"/>
      <c r="L136" s="133"/>
      <c r="M136" s="133"/>
      <c r="N136" s="133"/>
      <c r="O136" s="133"/>
    </row>
    <row r="137" spans="1:20" s="107" customFormat="1" ht="16.5" customHeight="1" x14ac:dyDescent="0.25">
      <c r="A137" s="316" t="s">
        <v>258</v>
      </c>
      <c r="B137" s="316"/>
      <c r="C137" s="316"/>
      <c r="D137" s="316"/>
      <c r="E137" s="316"/>
      <c r="F137" s="316"/>
      <c r="G137" s="316"/>
      <c r="H137" s="267"/>
      <c r="I137" s="267"/>
      <c r="J137" s="267"/>
      <c r="K137" s="267"/>
      <c r="L137" s="267"/>
      <c r="M137" s="267"/>
      <c r="N137" s="267"/>
      <c r="O137" s="267"/>
      <c r="Q137"/>
      <c r="R137"/>
      <c r="S137"/>
      <c r="T137" s="227"/>
    </row>
    <row r="138" spans="1:20" s="107" customFormat="1" ht="17.25" customHeight="1" x14ac:dyDescent="0.25">
      <c r="A138" s="309" t="s">
        <v>259</v>
      </c>
      <c r="B138" s="309"/>
      <c r="C138" s="309"/>
      <c r="D138" s="309"/>
      <c r="E138" s="309"/>
      <c r="F138" s="309"/>
      <c r="G138" s="310"/>
      <c r="H138" s="148" t="s">
        <v>172</v>
      </c>
      <c r="I138" s="148" t="s">
        <v>173</v>
      </c>
      <c r="J138" s="317" t="s">
        <v>38</v>
      </c>
      <c r="K138" s="318"/>
      <c r="L138" s="317" t="s">
        <v>39</v>
      </c>
      <c r="M138" s="318"/>
      <c r="N138" s="317" t="s">
        <v>174</v>
      </c>
      <c r="O138" s="301"/>
      <c r="Q138"/>
      <c r="R138"/>
      <c r="S138"/>
    </row>
    <row r="139" spans="1:20" s="107" customFormat="1" ht="17.25" customHeight="1" x14ac:dyDescent="0.25">
      <c r="A139" s="311"/>
      <c r="B139" s="311"/>
      <c r="C139" s="311"/>
      <c r="D139" s="311"/>
      <c r="E139" s="311"/>
      <c r="F139" s="311"/>
      <c r="G139" s="312"/>
      <c r="H139" s="149" t="s">
        <v>43</v>
      </c>
      <c r="I139" s="150" t="s">
        <v>44</v>
      </c>
      <c r="J139" s="148" t="s">
        <v>175</v>
      </c>
      <c r="K139" s="148" t="s">
        <v>176</v>
      </c>
      <c r="L139" s="148" t="s">
        <v>177</v>
      </c>
      <c r="M139" s="152" t="s">
        <v>14</v>
      </c>
      <c r="N139" s="148" t="s">
        <v>177</v>
      </c>
      <c r="O139" s="153" t="s">
        <v>14</v>
      </c>
      <c r="Q139"/>
      <c r="R139"/>
      <c r="S139"/>
    </row>
    <row r="140" spans="1:20" s="107" customFormat="1" ht="17.25" customHeight="1" x14ac:dyDescent="0.25">
      <c r="A140" s="313"/>
      <c r="B140" s="313"/>
      <c r="C140" s="313"/>
      <c r="D140" s="313"/>
      <c r="E140" s="313"/>
      <c r="F140" s="313"/>
      <c r="G140" s="314"/>
      <c r="H140" s="154"/>
      <c r="I140" s="155" t="s">
        <v>19</v>
      </c>
      <c r="J140" s="155" t="s">
        <v>48</v>
      </c>
      <c r="K140" s="155" t="s">
        <v>178</v>
      </c>
      <c r="L140" s="155" t="s">
        <v>49</v>
      </c>
      <c r="M140" s="155" t="s">
        <v>179</v>
      </c>
      <c r="N140" s="155" t="s">
        <v>50</v>
      </c>
      <c r="O140" s="157" t="s">
        <v>180</v>
      </c>
      <c r="Q140"/>
      <c r="R140"/>
      <c r="S140"/>
    </row>
    <row r="141" spans="1:20" s="107" customFormat="1" ht="16.5" x14ac:dyDescent="0.25">
      <c r="A141" s="326" t="s">
        <v>260</v>
      </c>
      <c r="B141" s="326"/>
      <c r="C141" s="326"/>
      <c r="D141" s="326"/>
      <c r="E141" s="326"/>
      <c r="F141" s="326"/>
      <c r="G141" s="395"/>
      <c r="H141" s="232">
        <f>H142+H143</f>
        <v>510000</v>
      </c>
      <c r="I141" s="209">
        <f>I142+I143</f>
        <v>510000</v>
      </c>
      <c r="J141" s="209">
        <f>J142+J143</f>
        <v>5834.88</v>
      </c>
      <c r="K141" s="240">
        <f t="shared" ref="K141:K162" si="12">(J141/I141)*100</f>
        <v>1.1440941176470587</v>
      </c>
      <c r="L141" s="209">
        <f>L142+L143</f>
        <v>5834.88</v>
      </c>
      <c r="M141" s="240">
        <f t="shared" ref="M141" si="13">(L141/I141)*100</f>
        <v>1.1440941176470587</v>
      </c>
      <c r="N141" s="209">
        <f>N142+N143</f>
        <v>4819.78</v>
      </c>
      <c r="O141" s="240">
        <f t="shared" ref="O141" si="14">(N141/I141)*100</f>
        <v>0.94505490196078423</v>
      </c>
      <c r="Q141"/>
      <c r="R141"/>
      <c r="S141"/>
    </row>
    <row r="142" spans="1:20" s="107" customFormat="1" ht="15" customHeight="1" x14ac:dyDescent="0.25">
      <c r="A142" s="334" t="s">
        <v>182</v>
      </c>
      <c r="B142" s="334"/>
      <c r="C142" s="334"/>
      <c r="D142" s="334"/>
      <c r="E142" s="334"/>
      <c r="F142" s="334"/>
      <c r="G142" s="394"/>
      <c r="H142" s="213">
        <f>510000</f>
        <v>510000</v>
      </c>
      <c r="I142" s="179">
        <v>510000</v>
      </c>
      <c r="J142" s="179">
        <v>5834.88</v>
      </c>
      <c r="K142" s="240">
        <f t="shared" si="12"/>
        <v>1.1440941176470587</v>
      </c>
      <c r="L142" s="179">
        <v>5834.88</v>
      </c>
      <c r="M142" s="240">
        <f>(L142/I142)*100</f>
        <v>1.1440941176470587</v>
      </c>
      <c r="N142" s="179">
        <v>4819.78</v>
      </c>
      <c r="O142" s="240">
        <f>(N142/I142)*100</f>
        <v>0.94505490196078423</v>
      </c>
      <c r="Q142"/>
      <c r="R142"/>
      <c r="S142"/>
    </row>
    <row r="143" spans="1:20" s="107" customFormat="1" ht="16.5" x14ac:dyDescent="0.25">
      <c r="A143" s="334" t="s">
        <v>183</v>
      </c>
      <c r="B143" s="334"/>
      <c r="C143" s="334"/>
      <c r="D143" s="334"/>
      <c r="E143" s="334"/>
      <c r="F143" s="334"/>
      <c r="G143" s="394"/>
      <c r="H143" s="213">
        <v>0</v>
      </c>
      <c r="I143" s="213">
        <v>0</v>
      </c>
      <c r="J143" s="213">
        <v>0</v>
      </c>
      <c r="K143" s="240">
        <v>0</v>
      </c>
      <c r="L143" s="179">
        <v>0</v>
      </c>
      <c r="M143" s="240">
        <v>0</v>
      </c>
      <c r="N143" s="179">
        <v>0</v>
      </c>
      <c r="O143" s="240">
        <v>0</v>
      </c>
      <c r="Q143"/>
      <c r="R143"/>
      <c r="S143"/>
    </row>
    <row r="144" spans="1:20" ht="16.5" x14ac:dyDescent="0.25">
      <c r="A144" s="326" t="s">
        <v>261</v>
      </c>
      <c r="B144" s="326"/>
      <c r="C144" s="326"/>
      <c r="D144" s="326"/>
      <c r="E144" s="326"/>
      <c r="F144" s="326"/>
      <c r="G144" s="395"/>
      <c r="H144" s="213">
        <f>H145+H146</f>
        <v>4265054415</v>
      </c>
      <c r="I144" s="213">
        <f>I145+I146</f>
        <v>4446930354.2399998</v>
      </c>
      <c r="J144" s="213">
        <f>J145+J146</f>
        <v>2211966547.1600003</v>
      </c>
      <c r="K144" s="179">
        <f t="shared" si="12"/>
        <v>49.741425454324109</v>
      </c>
      <c r="L144" s="179">
        <f>L145+L146</f>
        <v>1825393243.48</v>
      </c>
      <c r="M144" s="242">
        <f t="shared" ref="M144:M162" si="15">(L144/I144)*100</f>
        <v>41.048388395369145</v>
      </c>
      <c r="N144" s="179">
        <f>N145+N146</f>
        <v>1810705418.76</v>
      </c>
      <c r="O144" s="238">
        <f t="shared" ref="O144:O162" si="16">(N144/I144)*100</f>
        <v>40.718097080912294</v>
      </c>
      <c r="Q144"/>
      <c r="R144"/>
      <c r="S144"/>
    </row>
    <row r="145" spans="1:19" ht="16.5" x14ac:dyDescent="0.25">
      <c r="A145" s="334" t="s">
        <v>182</v>
      </c>
      <c r="B145" s="334"/>
      <c r="C145" s="334"/>
      <c r="D145" s="334"/>
      <c r="E145" s="334"/>
      <c r="F145" s="334"/>
      <c r="G145" s="394"/>
      <c r="H145" s="159">
        <f>4159490634</f>
        <v>4159490634</v>
      </c>
      <c r="I145" s="159">
        <v>4237411865.54</v>
      </c>
      <c r="J145" s="159">
        <v>2169368156.3200002</v>
      </c>
      <c r="K145" s="159">
        <f t="shared" si="12"/>
        <v>51.195593564128181</v>
      </c>
      <c r="L145" s="159">
        <v>1796275662.9300001</v>
      </c>
      <c r="M145" s="198">
        <f t="shared" si="15"/>
        <v>42.390867820470632</v>
      </c>
      <c r="N145" s="159">
        <v>1783615831.1400001</v>
      </c>
      <c r="O145" s="245">
        <f t="shared" si="16"/>
        <v>42.092104514195078</v>
      </c>
      <c r="Q145"/>
      <c r="R145"/>
      <c r="S145"/>
    </row>
    <row r="146" spans="1:19" ht="16.5" x14ac:dyDescent="0.25">
      <c r="A146" s="334" t="s">
        <v>185</v>
      </c>
      <c r="B146" s="334"/>
      <c r="C146" s="334"/>
      <c r="D146" s="334"/>
      <c r="E146" s="334"/>
      <c r="F146" s="334"/>
      <c r="G146" s="394"/>
      <c r="H146" s="213">
        <f>105563781</f>
        <v>105563781</v>
      </c>
      <c r="I146" s="213">
        <v>209518488.69999999</v>
      </c>
      <c r="J146" s="213">
        <v>42598390.840000004</v>
      </c>
      <c r="K146" s="213">
        <f t="shared" si="12"/>
        <v>20.331566490532825</v>
      </c>
      <c r="L146" s="213">
        <v>29117580.550000001</v>
      </c>
      <c r="M146" s="251">
        <f t="shared" si="15"/>
        <v>13.897380002436035</v>
      </c>
      <c r="N146" s="213">
        <v>27089587.620000001</v>
      </c>
      <c r="O146" s="241">
        <f t="shared" si="16"/>
        <v>12.929449705409221</v>
      </c>
      <c r="Q146"/>
      <c r="R146"/>
      <c r="S146"/>
    </row>
    <row r="147" spans="1:19" ht="16.5" x14ac:dyDescent="0.25">
      <c r="A147" s="326" t="s">
        <v>262</v>
      </c>
      <c r="B147" s="326"/>
      <c r="C147" s="326"/>
      <c r="D147" s="326"/>
      <c r="E147" s="326"/>
      <c r="F147" s="326"/>
      <c r="G147" s="395"/>
      <c r="H147" s="213">
        <f>H148+H149</f>
        <v>103310739</v>
      </c>
      <c r="I147" s="213">
        <f>I148+I149</f>
        <v>103310739</v>
      </c>
      <c r="J147" s="213">
        <f>J148+J149</f>
        <v>40979451.780000001</v>
      </c>
      <c r="K147" s="213">
        <f t="shared" si="12"/>
        <v>39.666207188780248</v>
      </c>
      <c r="L147" s="213">
        <f>L148+L149</f>
        <v>25508446.560000002</v>
      </c>
      <c r="M147" s="251">
        <f t="shared" si="15"/>
        <v>24.690992250089316</v>
      </c>
      <c r="N147" s="213">
        <f>N148+N149</f>
        <v>25418998.469999999</v>
      </c>
      <c r="O147" s="241">
        <f t="shared" si="16"/>
        <v>24.604410650861762</v>
      </c>
      <c r="Q147"/>
      <c r="R147"/>
      <c r="S147"/>
    </row>
    <row r="148" spans="1:19" ht="16.5" x14ac:dyDescent="0.25">
      <c r="A148" s="334" t="s">
        <v>182</v>
      </c>
      <c r="B148" s="334"/>
      <c r="C148" s="334"/>
      <c r="D148" s="334"/>
      <c r="E148" s="334"/>
      <c r="F148" s="334"/>
      <c r="G148" s="394"/>
      <c r="H148" s="159">
        <f>99515217</f>
        <v>99515217</v>
      </c>
      <c r="I148" s="159">
        <v>99515217</v>
      </c>
      <c r="J148" s="159">
        <v>40454797.899999999</v>
      </c>
      <c r="K148" s="159">
        <f t="shared" si="12"/>
        <v>40.651871261055483</v>
      </c>
      <c r="L148" s="159">
        <v>25450129.350000001</v>
      </c>
      <c r="M148" s="255">
        <f t="shared" si="15"/>
        <v>25.574108279339836</v>
      </c>
      <c r="N148" s="159">
        <v>25372300.399999999</v>
      </c>
      <c r="O148" s="246">
        <f t="shared" si="16"/>
        <v>25.495900189817199</v>
      </c>
      <c r="Q148"/>
      <c r="R148"/>
      <c r="S148"/>
    </row>
    <row r="149" spans="1:19" ht="16.5" x14ac:dyDescent="0.25">
      <c r="A149" s="334" t="s">
        <v>185</v>
      </c>
      <c r="B149" s="334"/>
      <c r="C149" s="334"/>
      <c r="D149" s="334"/>
      <c r="E149" s="334"/>
      <c r="F149" s="334"/>
      <c r="G149" s="394"/>
      <c r="H149" s="213">
        <f>3795522</f>
        <v>3795522</v>
      </c>
      <c r="I149" s="213">
        <v>3795522</v>
      </c>
      <c r="J149" s="213">
        <v>524653.88</v>
      </c>
      <c r="K149" s="252">
        <f t="shared" si="12"/>
        <v>13.822970331880569</v>
      </c>
      <c r="L149" s="213">
        <v>58317.21</v>
      </c>
      <c r="M149" s="252">
        <f t="shared" si="15"/>
        <v>1.5364740344015921</v>
      </c>
      <c r="N149" s="213">
        <v>46698.07</v>
      </c>
      <c r="O149" s="240">
        <f t="shared" si="16"/>
        <v>1.230346445100305</v>
      </c>
      <c r="Q149"/>
      <c r="R149"/>
      <c r="S149"/>
    </row>
    <row r="150" spans="1:19" ht="16.5" x14ac:dyDescent="0.25">
      <c r="A150" s="326" t="s">
        <v>263</v>
      </c>
      <c r="B150" s="326"/>
      <c r="C150" s="326"/>
      <c r="D150" s="326"/>
      <c r="E150" s="326"/>
      <c r="F150" s="326"/>
      <c r="G150" s="395"/>
      <c r="H150" s="213">
        <f>H151+H152</f>
        <v>3884748</v>
      </c>
      <c r="I150" s="213">
        <f>I151+I152</f>
        <v>3507198.84</v>
      </c>
      <c r="J150" s="213">
        <f>J151+J152</f>
        <v>1472604.19</v>
      </c>
      <c r="K150" s="213">
        <f t="shared" si="12"/>
        <v>41.988043939932417</v>
      </c>
      <c r="L150" s="213">
        <f>L151+L152</f>
        <v>1093812.07</v>
      </c>
      <c r="M150" s="228">
        <f t="shared" si="15"/>
        <v>31.187626362239563</v>
      </c>
      <c r="N150" s="213">
        <f>N151+N152</f>
        <v>1089149.97</v>
      </c>
      <c r="O150" s="238">
        <f t="shared" si="16"/>
        <v>31.054696915901125</v>
      </c>
      <c r="Q150"/>
      <c r="R150"/>
      <c r="S150"/>
    </row>
    <row r="151" spans="1:19" ht="16.5" x14ac:dyDescent="0.25">
      <c r="A151" s="334" t="s">
        <v>182</v>
      </c>
      <c r="B151" s="334"/>
      <c r="C151" s="334"/>
      <c r="D151" s="334"/>
      <c r="E151" s="334"/>
      <c r="F151" s="334"/>
      <c r="G151" s="394"/>
      <c r="H151" s="213">
        <f>3827748</f>
        <v>3827748</v>
      </c>
      <c r="I151" s="213">
        <v>3450198.84</v>
      </c>
      <c r="J151" s="213">
        <v>1472604.19</v>
      </c>
      <c r="K151" s="213">
        <f t="shared" si="12"/>
        <v>42.681719468666913</v>
      </c>
      <c r="L151" s="213">
        <v>1093812.07</v>
      </c>
      <c r="M151" s="228">
        <f t="shared" si="15"/>
        <v>31.702870493110481</v>
      </c>
      <c r="N151" s="213">
        <v>1089149.97</v>
      </c>
      <c r="O151" s="238">
        <f t="shared" si="16"/>
        <v>31.567744947708583</v>
      </c>
      <c r="Q151"/>
      <c r="R151"/>
      <c r="S151"/>
    </row>
    <row r="152" spans="1:19" ht="16.5" x14ac:dyDescent="0.25">
      <c r="A152" s="334" t="s">
        <v>185</v>
      </c>
      <c r="B152" s="334"/>
      <c r="C152" s="334"/>
      <c r="D152" s="334"/>
      <c r="E152" s="334"/>
      <c r="F152" s="334"/>
      <c r="G152" s="394"/>
      <c r="H152" s="213">
        <f>57000</f>
        <v>57000</v>
      </c>
      <c r="I152" s="213">
        <v>57000</v>
      </c>
      <c r="J152" s="213">
        <v>0</v>
      </c>
      <c r="K152" s="252">
        <f t="shared" si="12"/>
        <v>0</v>
      </c>
      <c r="L152" s="213">
        <v>0</v>
      </c>
      <c r="M152" s="252">
        <f t="shared" si="15"/>
        <v>0</v>
      </c>
      <c r="N152" s="213">
        <v>0</v>
      </c>
      <c r="O152" s="240">
        <f t="shared" si="16"/>
        <v>0</v>
      </c>
      <c r="Q152"/>
      <c r="R152"/>
      <c r="S152"/>
    </row>
    <row r="153" spans="1:19" ht="16.5" x14ac:dyDescent="0.25">
      <c r="A153" s="326" t="s">
        <v>264</v>
      </c>
      <c r="B153" s="326"/>
      <c r="C153" s="326"/>
      <c r="D153" s="326"/>
      <c r="E153" s="326"/>
      <c r="F153" s="326"/>
      <c r="G153" s="395"/>
      <c r="H153" s="213">
        <f>H154+H155</f>
        <v>37214552</v>
      </c>
      <c r="I153" s="213">
        <f>I154+I155</f>
        <v>38735929.559999995</v>
      </c>
      <c r="J153" s="213">
        <f>J154+J155</f>
        <v>23787378.100000001</v>
      </c>
      <c r="K153" s="213">
        <f t="shared" si="12"/>
        <v>61.409080329812546</v>
      </c>
      <c r="L153" s="213">
        <f>L154+L155</f>
        <v>22703115.520000003</v>
      </c>
      <c r="M153" s="228">
        <f t="shared" si="15"/>
        <v>58.60996696835177</v>
      </c>
      <c r="N153" s="213">
        <f>N154+N155</f>
        <v>22516712.800000001</v>
      </c>
      <c r="O153" s="238">
        <f t="shared" si="16"/>
        <v>58.128752958213511</v>
      </c>
      <c r="Q153"/>
      <c r="R153"/>
      <c r="S153"/>
    </row>
    <row r="154" spans="1:19" ht="16.5" x14ac:dyDescent="0.25">
      <c r="A154" s="334" t="s">
        <v>182</v>
      </c>
      <c r="B154" s="334"/>
      <c r="C154" s="334"/>
      <c r="D154" s="334"/>
      <c r="E154" s="334"/>
      <c r="F154" s="334"/>
      <c r="G154" s="394"/>
      <c r="H154" s="213">
        <f>37054552</f>
        <v>37054552</v>
      </c>
      <c r="I154" s="213">
        <v>37932101.159999996</v>
      </c>
      <c r="J154" s="213">
        <v>23609194</v>
      </c>
      <c r="K154" s="213">
        <f t="shared" si="12"/>
        <v>62.240670245012076</v>
      </c>
      <c r="L154" s="213">
        <v>22524931.420000002</v>
      </c>
      <c r="M154" s="228">
        <f t="shared" si="15"/>
        <v>59.382240190145062</v>
      </c>
      <c r="N154" s="213">
        <v>22516712.800000001</v>
      </c>
      <c r="O154" s="238">
        <f t="shared" si="16"/>
        <v>59.3605735285348</v>
      </c>
      <c r="Q154"/>
      <c r="R154"/>
      <c r="S154"/>
    </row>
    <row r="155" spans="1:19" ht="16.5" x14ac:dyDescent="0.25">
      <c r="A155" s="334" t="s">
        <v>185</v>
      </c>
      <c r="B155" s="334"/>
      <c r="C155" s="334"/>
      <c r="D155" s="334"/>
      <c r="E155" s="334"/>
      <c r="F155" s="334"/>
      <c r="G155" s="394"/>
      <c r="H155" s="213">
        <f>160000</f>
        <v>160000</v>
      </c>
      <c r="I155" s="213">
        <v>803828.4</v>
      </c>
      <c r="J155" s="213">
        <v>178184.1</v>
      </c>
      <c r="K155" s="252">
        <f t="shared" si="12"/>
        <v>22.166932643832936</v>
      </c>
      <c r="L155" s="213">
        <v>178184.1</v>
      </c>
      <c r="M155" s="252">
        <f t="shared" si="15"/>
        <v>22.166932643832936</v>
      </c>
      <c r="N155" s="213">
        <v>0</v>
      </c>
      <c r="O155" s="240">
        <f t="shared" si="16"/>
        <v>0</v>
      </c>
      <c r="Q155"/>
      <c r="R155"/>
      <c r="S155"/>
    </row>
    <row r="156" spans="1:19" ht="16.5" x14ac:dyDescent="0.25">
      <c r="A156" s="326" t="s">
        <v>265</v>
      </c>
      <c r="B156" s="326"/>
      <c r="C156" s="326"/>
      <c r="D156" s="326"/>
      <c r="E156" s="326"/>
      <c r="F156" s="326"/>
      <c r="G156" s="395"/>
      <c r="H156" s="213">
        <f>H157+H158</f>
        <v>182500</v>
      </c>
      <c r="I156" s="213">
        <f>I157+I158</f>
        <v>182500</v>
      </c>
      <c r="J156" s="213">
        <f>J157+J158</f>
        <v>14060</v>
      </c>
      <c r="K156" s="252">
        <f t="shared" si="12"/>
        <v>7.7041095890410958</v>
      </c>
      <c r="L156" s="213">
        <f>L157+L158</f>
        <v>9090</v>
      </c>
      <c r="M156" s="252">
        <f t="shared" si="15"/>
        <v>4.9808219178082185</v>
      </c>
      <c r="N156" s="213">
        <f>N157+N158</f>
        <v>9090</v>
      </c>
      <c r="O156" s="240">
        <f t="shared" si="16"/>
        <v>4.9808219178082185</v>
      </c>
      <c r="Q156"/>
      <c r="R156"/>
      <c r="S156"/>
    </row>
    <row r="157" spans="1:19" ht="16.5" x14ac:dyDescent="0.25">
      <c r="A157" s="334" t="s">
        <v>182</v>
      </c>
      <c r="B157" s="334"/>
      <c r="C157" s="334"/>
      <c r="D157" s="334"/>
      <c r="E157" s="334"/>
      <c r="F157" s="334"/>
      <c r="G157" s="394"/>
      <c r="H157" s="213">
        <f>182500</f>
        <v>182500</v>
      </c>
      <c r="I157" s="213">
        <v>182500</v>
      </c>
      <c r="J157" s="213">
        <v>14060</v>
      </c>
      <c r="K157" s="252">
        <f t="shared" si="12"/>
        <v>7.7041095890410958</v>
      </c>
      <c r="L157" s="213">
        <v>9090</v>
      </c>
      <c r="M157" s="252">
        <f t="shared" si="15"/>
        <v>4.9808219178082185</v>
      </c>
      <c r="N157" s="213">
        <v>9090</v>
      </c>
      <c r="O157" s="240">
        <f t="shared" si="16"/>
        <v>4.9808219178082185</v>
      </c>
      <c r="Q157"/>
      <c r="R157"/>
      <c r="S157"/>
    </row>
    <row r="158" spans="1:19" ht="16.5" x14ac:dyDescent="0.25">
      <c r="A158" s="334" t="s">
        <v>185</v>
      </c>
      <c r="B158" s="334"/>
      <c r="C158" s="334"/>
      <c r="D158" s="334"/>
      <c r="E158" s="334"/>
      <c r="F158" s="334"/>
      <c r="G158" s="394"/>
      <c r="H158" s="213">
        <v>0</v>
      </c>
      <c r="I158" s="213">
        <v>0</v>
      </c>
      <c r="J158" s="213">
        <v>0</v>
      </c>
      <c r="K158" s="252">
        <v>0</v>
      </c>
      <c r="L158" s="213">
        <v>0</v>
      </c>
      <c r="M158" s="252">
        <v>0</v>
      </c>
      <c r="N158" s="213">
        <v>0</v>
      </c>
      <c r="O158" s="240">
        <v>0</v>
      </c>
      <c r="Q158"/>
      <c r="R158"/>
      <c r="S158"/>
    </row>
    <row r="159" spans="1:19" ht="16.5" x14ac:dyDescent="0.25">
      <c r="A159" s="326" t="s">
        <v>266</v>
      </c>
      <c r="B159" s="326"/>
      <c r="C159" s="326"/>
      <c r="D159" s="326"/>
      <c r="E159" s="326"/>
      <c r="F159" s="326"/>
      <c r="G159" s="395"/>
      <c r="H159" s="213">
        <f>H160+H161</f>
        <v>443898194</v>
      </c>
      <c r="I159" s="213">
        <f>I160+I161</f>
        <v>449477552</v>
      </c>
      <c r="J159" s="213">
        <f>J160+J161</f>
        <v>187542183.31</v>
      </c>
      <c r="K159" s="213">
        <f t="shared" si="12"/>
        <v>41.724482674498503</v>
      </c>
      <c r="L159" s="213">
        <f>L160+L161</f>
        <v>172942261.31999999</v>
      </c>
      <c r="M159" s="228">
        <f t="shared" si="15"/>
        <v>38.476284421874752</v>
      </c>
      <c r="N159" s="213">
        <f>N160+N161</f>
        <v>166800724.87</v>
      </c>
      <c r="O159" s="238">
        <f t="shared" si="16"/>
        <v>37.109912192010867</v>
      </c>
      <c r="Q159"/>
      <c r="R159"/>
      <c r="S159"/>
    </row>
    <row r="160" spans="1:19" ht="16.5" x14ac:dyDescent="0.25">
      <c r="A160" s="334" t="s">
        <v>182</v>
      </c>
      <c r="B160" s="334"/>
      <c r="C160" s="334"/>
      <c r="D160" s="334"/>
      <c r="E160" s="334"/>
      <c r="F160" s="334"/>
      <c r="G160" s="394"/>
      <c r="H160" s="159">
        <f>439183194</f>
        <v>439183194</v>
      </c>
      <c r="I160" s="159">
        <v>444762852</v>
      </c>
      <c r="J160" s="159">
        <v>187542183.31</v>
      </c>
      <c r="K160" s="159">
        <f t="shared" si="12"/>
        <v>42.166782245114305</v>
      </c>
      <c r="L160" s="159">
        <v>172942261.31999999</v>
      </c>
      <c r="M160" s="198">
        <f t="shared" si="15"/>
        <v>38.884151529813465</v>
      </c>
      <c r="N160" s="158">
        <v>166800724.87</v>
      </c>
      <c r="O160" s="250">
        <f t="shared" si="16"/>
        <v>37.503295097586076</v>
      </c>
      <c r="Q160"/>
      <c r="R160"/>
      <c r="S160"/>
    </row>
    <row r="161" spans="1:19" ht="16.5" x14ac:dyDescent="0.25">
      <c r="A161" s="334" t="s">
        <v>185</v>
      </c>
      <c r="B161" s="334"/>
      <c r="C161" s="334"/>
      <c r="D161" s="334"/>
      <c r="E161" s="334"/>
      <c r="F161" s="334"/>
      <c r="G161" s="394"/>
      <c r="H161" s="214">
        <f>4715000</f>
        <v>4715000</v>
      </c>
      <c r="I161" s="214">
        <v>4714700</v>
      </c>
      <c r="J161" s="214">
        <v>0</v>
      </c>
      <c r="K161" s="214">
        <f t="shared" si="12"/>
        <v>0</v>
      </c>
      <c r="L161" s="214">
        <v>0</v>
      </c>
      <c r="M161" s="254">
        <f t="shared" si="15"/>
        <v>0</v>
      </c>
      <c r="N161" s="253">
        <v>0</v>
      </c>
      <c r="O161" s="239">
        <f t="shared" si="16"/>
        <v>0</v>
      </c>
      <c r="Q161"/>
      <c r="R161"/>
      <c r="S161"/>
    </row>
    <row r="162" spans="1:19" ht="31.5" customHeight="1" x14ac:dyDescent="0.25">
      <c r="A162" s="335" t="s">
        <v>267</v>
      </c>
      <c r="B162" s="335"/>
      <c r="C162" s="335"/>
      <c r="D162" s="335"/>
      <c r="E162" s="335"/>
      <c r="F162" s="335"/>
      <c r="G162" s="336"/>
      <c r="H162" s="161">
        <f>H141+H144+H147+H150+H153+H156+H159</f>
        <v>4854055148</v>
      </c>
      <c r="I162" s="161">
        <f>I141+I144+I147+I150+I153+I156+I159</f>
        <v>5042654273.6400003</v>
      </c>
      <c r="J162" s="161">
        <f>J141+J144+J147+J150+J153+J156+J159</f>
        <v>2465768059.4200006</v>
      </c>
      <c r="K162" s="161">
        <f t="shared" si="12"/>
        <v>48.898217597616608</v>
      </c>
      <c r="L162" s="161">
        <f>L141+L144+L147+L150+L153+L156+L159</f>
        <v>2047655803.8299999</v>
      </c>
      <c r="M162" s="161">
        <f t="shared" si="15"/>
        <v>40.606706165321057</v>
      </c>
      <c r="N162" s="161">
        <f>N141+N144+N147+N150+N153+N156+N159</f>
        <v>2026544914.6500001</v>
      </c>
      <c r="O162" s="162">
        <f t="shared" si="16"/>
        <v>40.188059793104848</v>
      </c>
      <c r="Q162"/>
      <c r="R162"/>
      <c r="S162"/>
    </row>
    <row r="163" spans="1:19" customFormat="1" ht="16.5" x14ac:dyDescent="0.25">
      <c r="A163" s="147"/>
      <c r="B163" s="147"/>
      <c r="C163" s="147"/>
      <c r="D163" s="147"/>
      <c r="E163" s="147"/>
      <c r="F163" s="147"/>
      <c r="G163" s="147"/>
      <c r="H163" s="147"/>
      <c r="I163" s="185"/>
      <c r="J163" s="147"/>
      <c r="K163" s="147"/>
      <c r="L163" s="147"/>
      <c r="M163" s="147"/>
      <c r="N163" s="147"/>
      <c r="O163" s="163" t="s">
        <v>268</v>
      </c>
    </row>
    <row r="164" spans="1:19" customFormat="1" ht="15.75" customHeight="1" x14ac:dyDescent="0.25">
      <c r="A164" s="181"/>
      <c r="B164" s="181"/>
      <c r="C164" s="181"/>
      <c r="D164" s="181"/>
      <c r="E164" s="181"/>
      <c r="F164" s="181"/>
      <c r="G164" s="181"/>
      <c r="H164" s="181"/>
      <c r="I164" s="181"/>
      <c r="J164" s="181"/>
      <c r="K164" s="181"/>
      <c r="L164" s="181"/>
      <c r="M164" s="181"/>
      <c r="N164" s="181"/>
      <c r="O164" s="181"/>
    </row>
    <row r="165" spans="1:19" customFormat="1" ht="15.75" customHeight="1" x14ac:dyDescent="0.25">
      <c r="A165" s="181"/>
      <c r="B165" s="181"/>
      <c r="C165" s="181"/>
      <c r="D165" s="181"/>
      <c r="E165" s="181"/>
      <c r="F165" s="181"/>
      <c r="G165" s="181"/>
      <c r="H165" s="181"/>
      <c r="I165" s="181"/>
      <c r="J165" s="181"/>
      <c r="K165" s="181"/>
      <c r="L165" s="181"/>
      <c r="M165" s="181"/>
      <c r="N165" s="181"/>
      <c r="O165" s="181"/>
    </row>
    <row r="166" spans="1:19" customFormat="1" ht="15.75" customHeight="1" x14ac:dyDescent="0.25">
      <c r="A166" s="181"/>
      <c r="B166" s="181"/>
      <c r="C166" s="181"/>
      <c r="D166" s="181"/>
      <c r="E166" s="181"/>
      <c r="F166" s="181"/>
      <c r="G166" s="181"/>
      <c r="H166" s="181"/>
      <c r="I166" s="181"/>
      <c r="J166" s="181"/>
      <c r="K166" s="181"/>
      <c r="L166" s="256"/>
      <c r="M166" s="181"/>
      <c r="N166" s="181"/>
      <c r="O166" s="181"/>
    </row>
    <row r="167" spans="1:19" customFormat="1" ht="15.75" customHeight="1" x14ac:dyDescent="0.25">
      <c r="A167" s="181"/>
      <c r="B167" s="181"/>
      <c r="C167" s="181"/>
      <c r="D167" s="181"/>
      <c r="E167" s="181"/>
      <c r="F167" s="181"/>
      <c r="G167" s="181"/>
      <c r="H167" s="181"/>
      <c r="I167" s="181"/>
      <c r="J167" s="181"/>
      <c r="K167" s="181"/>
      <c r="L167" s="256"/>
      <c r="M167" s="181"/>
      <c r="N167" s="181"/>
      <c r="O167" s="181" t="str">
        <f>O82</f>
        <v xml:space="preserve">Continuação </v>
      </c>
    </row>
    <row r="168" spans="1:19" customFormat="1" ht="15.75" customHeight="1" x14ac:dyDescent="0.25">
      <c r="A168" s="417" t="str">
        <f>A83</f>
        <v>GOVERNO DO ESTADO DO RIO DE JANEIRO</v>
      </c>
      <c r="B168" s="417"/>
      <c r="C168" s="417"/>
      <c r="D168" s="417"/>
      <c r="E168" s="417"/>
      <c r="F168" s="417"/>
      <c r="G168" s="417"/>
      <c r="H168" s="417"/>
      <c r="I168" s="417"/>
      <c r="J168" s="417"/>
      <c r="K168" s="417"/>
      <c r="L168" s="417"/>
      <c r="M168" s="417"/>
      <c r="N168" s="417"/>
      <c r="O168" s="417"/>
    </row>
    <row r="169" spans="1:19" customFormat="1" ht="15.75" customHeight="1" x14ac:dyDescent="0.25">
      <c r="A169" s="417" t="str">
        <f>A84</f>
        <v>RELATÓRIO RESUMIDO DA EXECUÇÃO ORÇAMENTÁRIA</v>
      </c>
      <c r="B169" s="417"/>
      <c r="C169" s="417"/>
      <c r="D169" s="417"/>
      <c r="E169" s="417"/>
      <c r="F169" s="417"/>
      <c r="G169" s="417"/>
      <c r="H169" s="417"/>
      <c r="I169" s="417"/>
      <c r="J169" s="417"/>
      <c r="K169" s="417"/>
      <c r="L169" s="417"/>
      <c r="M169" s="417"/>
      <c r="N169" s="417"/>
      <c r="O169" s="417"/>
    </row>
    <row r="170" spans="1:19" customFormat="1" ht="15.75" customHeight="1" x14ac:dyDescent="0.25">
      <c r="A170" s="418" t="str">
        <f>A85</f>
        <v xml:space="preserve">DEMONSTRATIVO DAS RECEITAS E DESPESAS COM AÇÕES E SERVIÇOS PÚBLICOS DE SAÚDE </v>
      </c>
      <c r="B170" s="418"/>
      <c r="C170" s="418"/>
      <c r="D170" s="418"/>
      <c r="E170" s="418"/>
      <c r="F170" s="418"/>
      <c r="G170" s="418"/>
      <c r="H170" s="418"/>
      <c r="I170" s="418"/>
      <c r="J170" s="418"/>
      <c r="K170" s="418"/>
      <c r="L170" s="418"/>
      <c r="M170" s="418"/>
      <c r="N170" s="418"/>
      <c r="O170" s="418"/>
    </row>
    <row r="171" spans="1:19" customFormat="1" ht="15.75" customHeight="1" x14ac:dyDescent="0.25">
      <c r="A171" s="417" t="str">
        <f>A86</f>
        <v>ORÇAMENTOS FISCAL E DA SEGURIDADE SOCIAL</v>
      </c>
      <c r="B171" s="417"/>
      <c r="C171" s="417"/>
      <c r="D171" s="417"/>
      <c r="E171" s="417"/>
      <c r="F171" s="417"/>
      <c r="G171" s="417"/>
      <c r="H171" s="417"/>
      <c r="I171" s="417"/>
      <c r="J171" s="417"/>
      <c r="K171" s="417"/>
      <c r="L171" s="417"/>
      <c r="M171" s="417"/>
      <c r="N171" s="417"/>
      <c r="O171" s="417"/>
    </row>
    <row r="172" spans="1:19" customFormat="1" ht="15.75" customHeight="1" x14ac:dyDescent="0.25">
      <c r="A172" s="417" t="str">
        <f>A87</f>
        <v>JANEIRO A JUNHO 2026/BIMESTRE MAIO - JUNHO</v>
      </c>
      <c r="B172" s="417"/>
      <c r="C172" s="417"/>
      <c r="D172" s="417"/>
      <c r="E172" s="417"/>
      <c r="F172" s="417"/>
      <c r="G172" s="417"/>
      <c r="H172" s="417"/>
      <c r="I172" s="417"/>
      <c r="J172" s="417"/>
      <c r="K172" s="417"/>
      <c r="L172" s="417"/>
      <c r="M172" s="417"/>
      <c r="N172" s="417"/>
      <c r="O172" s="417"/>
    </row>
    <row r="173" spans="1:19" customFormat="1" ht="15.75" customHeight="1" x14ac:dyDescent="0.25">
      <c r="A173" s="181"/>
      <c r="B173" s="181"/>
      <c r="C173" s="181"/>
      <c r="D173" s="181"/>
      <c r="E173" s="181"/>
      <c r="F173" s="181"/>
      <c r="G173" s="181"/>
      <c r="H173" s="181"/>
      <c r="I173" s="181"/>
      <c r="J173" s="181"/>
      <c r="K173" s="181"/>
      <c r="L173" s="181"/>
      <c r="M173" s="181"/>
      <c r="N173" s="181"/>
      <c r="O173" s="182" t="str">
        <f>O88</f>
        <v xml:space="preserve"> Emissão: 17/07/2026</v>
      </c>
    </row>
    <row r="174" spans="1:19" customFormat="1" ht="15.75" customHeight="1" x14ac:dyDescent="0.25">
      <c r="A174" s="181" t="str">
        <f>A89</f>
        <v>RREO – ANEXO 12  (LC n° 141/2012 art.35)</v>
      </c>
      <c r="B174" s="181"/>
      <c r="C174" s="181"/>
      <c r="D174" s="181"/>
      <c r="E174" s="181"/>
      <c r="F174" s="181"/>
      <c r="G174" s="181"/>
      <c r="H174" s="181"/>
      <c r="I174" s="181"/>
      <c r="J174" s="181"/>
      <c r="K174" s="181"/>
      <c r="L174" s="181"/>
      <c r="M174" s="181"/>
      <c r="N174" s="181"/>
      <c r="O174" s="183">
        <f>O89</f>
        <v>1</v>
      </c>
    </row>
    <row r="175" spans="1:19" ht="17.25" customHeight="1" x14ac:dyDescent="0.25">
      <c r="A175" s="309" t="s">
        <v>269</v>
      </c>
      <c r="B175" s="309"/>
      <c r="C175" s="309"/>
      <c r="D175" s="309"/>
      <c r="E175" s="309"/>
      <c r="F175" s="309"/>
      <c r="G175" s="310"/>
      <c r="H175" s="151" t="s">
        <v>172</v>
      </c>
      <c r="I175" s="148" t="s">
        <v>173</v>
      </c>
      <c r="J175" s="266" t="s">
        <v>38</v>
      </c>
      <c r="K175" s="331"/>
      <c r="L175" s="266" t="s">
        <v>39</v>
      </c>
      <c r="M175" s="331"/>
      <c r="N175" s="266" t="s">
        <v>174</v>
      </c>
      <c r="O175" s="267"/>
    </row>
    <row r="176" spans="1:19" ht="17.25" customHeight="1" x14ac:dyDescent="0.25">
      <c r="A176" s="311"/>
      <c r="B176" s="311"/>
      <c r="C176" s="311"/>
      <c r="D176" s="311"/>
      <c r="E176" s="311"/>
      <c r="F176" s="311"/>
      <c r="G176" s="312"/>
      <c r="H176" s="165" t="s">
        <v>43</v>
      </c>
      <c r="I176" s="150" t="s">
        <v>44</v>
      </c>
      <c r="J176" s="148" t="s">
        <v>175</v>
      </c>
      <c r="K176" s="148" t="s">
        <v>176</v>
      </c>
      <c r="L176" s="148" t="s">
        <v>177</v>
      </c>
      <c r="M176" s="152" t="s">
        <v>14</v>
      </c>
      <c r="N176" s="148" t="s">
        <v>177</v>
      </c>
      <c r="O176" s="153" t="s">
        <v>14</v>
      </c>
    </row>
    <row r="177" spans="1:20" ht="17.25" customHeight="1" x14ac:dyDescent="0.25">
      <c r="A177" s="313"/>
      <c r="B177" s="313"/>
      <c r="C177" s="313"/>
      <c r="D177" s="313"/>
      <c r="E177" s="313"/>
      <c r="F177" s="313"/>
      <c r="G177" s="314"/>
      <c r="H177" s="166"/>
      <c r="I177" s="155" t="s">
        <v>19</v>
      </c>
      <c r="J177" s="155" t="s">
        <v>48</v>
      </c>
      <c r="K177" s="155" t="s">
        <v>178</v>
      </c>
      <c r="L177" s="155" t="s">
        <v>49</v>
      </c>
      <c r="M177" s="155" t="s">
        <v>179</v>
      </c>
      <c r="N177" s="155" t="s">
        <v>50</v>
      </c>
      <c r="O177" s="157" t="s">
        <v>180</v>
      </c>
    </row>
    <row r="178" spans="1:20" ht="16.5" x14ac:dyDescent="0.25">
      <c r="A178" s="410" t="s">
        <v>270</v>
      </c>
      <c r="B178" s="410"/>
      <c r="C178" s="410"/>
      <c r="D178" s="410"/>
      <c r="E178" s="410"/>
      <c r="F178" s="410"/>
      <c r="G178" s="419"/>
      <c r="H178" s="208">
        <f>H43+H141</f>
        <v>58230000</v>
      </c>
      <c r="I178" s="209">
        <f>I43+I141</f>
        <v>57480000</v>
      </c>
      <c r="J178" s="209">
        <f>J43+J141</f>
        <v>15866.990000000002</v>
      </c>
      <c r="K178" s="208">
        <f>(J178/I178)*100</f>
        <v>2.7604366736256089E-2</v>
      </c>
      <c r="L178" s="208">
        <f>L43+L141</f>
        <v>15866.990000000002</v>
      </c>
      <c r="M178" s="244">
        <f>(L178/I178)*100</f>
        <v>2.7604366736256089E-2</v>
      </c>
      <c r="N178" s="208">
        <f>N43+N141</f>
        <v>14757.09</v>
      </c>
      <c r="O178" s="178">
        <f t="shared" ref="O178:O187" si="17">(N178/I178)*100</f>
        <v>2.5673434237995826E-2</v>
      </c>
    </row>
    <row r="179" spans="1:20" ht="16.5" x14ac:dyDescent="0.25">
      <c r="A179" s="326" t="s">
        <v>271</v>
      </c>
      <c r="B179" s="326"/>
      <c r="C179" s="326"/>
      <c r="D179" s="326"/>
      <c r="E179" s="326"/>
      <c r="F179" s="326"/>
      <c r="G179" s="395"/>
      <c r="H179" s="210">
        <f>H46+H144</f>
        <v>11311585304</v>
      </c>
      <c r="I179" s="213">
        <f>I46+I144</f>
        <v>11563273445.639999</v>
      </c>
      <c r="J179" s="179">
        <f>J46+J144</f>
        <v>7006702499.9500008</v>
      </c>
      <c r="K179" s="179">
        <f t="shared" ref="K179:K187" si="18">(J179/I179)*100</f>
        <v>60.594454787298311</v>
      </c>
      <c r="L179" s="189">
        <f>L46+L144</f>
        <v>6457626584.8299999</v>
      </c>
      <c r="M179" s="242">
        <f>(L179/I179)*100</f>
        <v>55.846007751938842</v>
      </c>
      <c r="N179" s="189">
        <f>N46+N144</f>
        <v>5541718299.0600004</v>
      </c>
      <c r="O179" s="178">
        <f t="shared" si="17"/>
        <v>47.925168639417912</v>
      </c>
      <c r="P179"/>
      <c r="Q179"/>
      <c r="R179"/>
      <c r="S179"/>
      <c r="T179"/>
    </row>
    <row r="180" spans="1:20" ht="16.5" x14ac:dyDescent="0.25">
      <c r="A180" s="326" t="s">
        <v>272</v>
      </c>
      <c r="B180" s="326"/>
      <c r="C180" s="326"/>
      <c r="D180" s="326"/>
      <c r="E180" s="326"/>
      <c r="F180" s="326"/>
      <c r="G180" s="395"/>
      <c r="H180" s="248">
        <f>H49+H147</f>
        <v>292356545</v>
      </c>
      <c r="I180" s="159">
        <f>I49+I147</f>
        <v>209160201</v>
      </c>
      <c r="J180" s="159">
        <f>J49+J147</f>
        <v>108747432.52</v>
      </c>
      <c r="K180" s="159">
        <f t="shared" si="18"/>
        <v>51.992411558258155</v>
      </c>
      <c r="L180" s="188">
        <f>L49+L147</f>
        <v>76558644.539999992</v>
      </c>
      <c r="M180" s="198">
        <f t="shared" ref="M180:M187" si="19">(L180/I180)*100</f>
        <v>36.602873861265792</v>
      </c>
      <c r="N180" s="188">
        <f>N49+N147</f>
        <v>76298608.439999998</v>
      </c>
      <c r="O180" s="158">
        <f t="shared" si="17"/>
        <v>36.478549970412388</v>
      </c>
      <c r="P180"/>
      <c r="Q180"/>
      <c r="R180"/>
      <c r="S180"/>
      <c r="T180"/>
    </row>
    <row r="181" spans="1:20" ht="16.5" x14ac:dyDescent="0.25">
      <c r="A181" s="326" t="s">
        <v>273</v>
      </c>
      <c r="B181" s="326"/>
      <c r="C181" s="326"/>
      <c r="D181" s="326"/>
      <c r="E181" s="326"/>
      <c r="F181" s="326"/>
      <c r="G181" s="395"/>
      <c r="H181" s="231">
        <f>H52+H150</f>
        <v>3991748</v>
      </c>
      <c r="I181" s="179">
        <f>I52+I150</f>
        <v>3614198.84</v>
      </c>
      <c r="J181" s="179">
        <f>J52+J150</f>
        <v>1472604.19</v>
      </c>
      <c r="K181" s="179">
        <f t="shared" si="18"/>
        <v>40.744968807526924</v>
      </c>
      <c r="L181" s="189">
        <f>L52+L150</f>
        <v>1093812.07</v>
      </c>
      <c r="M181" s="242">
        <f t="shared" si="19"/>
        <v>30.264302503068706</v>
      </c>
      <c r="N181" s="189">
        <f>N52+N150</f>
        <v>1089149.97</v>
      </c>
      <c r="O181" s="178">
        <f t="shared" si="17"/>
        <v>30.135308493430873</v>
      </c>
      <c r="P181"/>
      <c r="Q181"/>
      <c r="R181"/>
      <c r="S181"/>
      <c r="T181"/>
    </row>
    <row r="182" spans="1:20" ht="16.5" x14ac:dyDescent="0.25">
      <c r="A182" s="326" t="s">
        <v>274</v>
      </c>
      <c r="B182" s="326"/>
      <c r="C182" s="326"/>
      <c r="D182" s="326"/>
      <c r="E182" s="326"/>
      <c r="F182" s="326"/>
      <c r="G182" s="395"/>
      <c r="H182" s="231">
        <f>H55+H153</f>
        <v>89799637</v>
      </c>
      <c r="I182" s="179">
        <f>I55+I153</f>
        <v>93116765.560000002</v>
      </c>
      <c r="J182" s="179">
        <f>J55+J153</f>
        <v>31965883.130000003</v>
      </c>
      <c r="K182" s="179">
        <f t="shared" si="18"/>
        <v>34.328816016920939</v>
      </c>
      <c r="L182" s="189">
        <f>L55+L153</f>
        <v>28687527.890000004</v>
      </c>
      <c r="M182" s="242">
        <f t="shared" si="19"/>
        <v>30.808123239112216</v>
      </c>
      <c r="N182" s="189">
        <f>N55+N153</f>
        <v>28256377.990000002</v>
      </c>
      <c r="O182" s="178">
        <f t="shared" si="17"/>
        <v>30.345102538804291</v>
      </c>
      <c r="P182"/>
      <c r="Q182"/>
      <c r="R182"/>
      <c r="S182"/>
      <c r="T182"/>
    </row>
    <row r="183" spans="1:20" ht="16.5" x14ac:dyDescent="0.25">
      <c r="A183" s="326" t="s">
        <v>275</v>
      </c>
      <c r="B183" s="326"/>
      <c r="C183" s="326"/>
      <c r="D183" s="326"/>
      <c r="E183" s="326"/>
      <c r="F183" s="326"/>
      <c r="G183" s="395"/>
      <c r="H183" s="231">
        <f>H58+H156</f>
        <v>232500</v>
      </c>
      <c r="I183" s="179">
        <f>I58+I156</f>
        <v>232500</v>
      </c>
      <c r="J183" s="179">
        <f>J58+J156</f>
        <v>14060</v>
      </c>
      <c r="K183" s="179">
        <f t="shared" si="18"/>
        <v>6.0473118279569897</v>
      </c>
      <c r="L183" s="179">
        <f>L58+L156</f>
        <v>9090</v>
      </c>
      <c r="M183" s="179">
        <f t="shared" si="19"/>
        <v>3.9096774193548387</v>
      </c>
      <c r="N183" s="179">
        <f>N58+N156</f>
        <v>9090</v>
      </c>
      <c r="O183" s="178">
        <f t="shared" si="17"/>
        <v>3.9096774193548387</v>
      </c>
      <c r="P183"/>
      <c r="Q183"/>
      <c r="R183"/>
      <c r="S183"/>
      <c r="T183"/>
    </row>
    <row r="184" spans="1:20" ht="16.5" x14ac:dyDescent="0.25">
      <c r="A184" s="391" t="s">
        <v>276</v>
      </c>
      <c r="B184" s="391"/>
      <c r="C184" s="391"/>
      <c r="D184" s="391"/>
      <c r="E184" s="391"/>
      <c r="F184" s="391"/>
      <c r="G184" s="422"/>
      <c r="H184" s="211">
        <f>H61+H159</f>
        <v>1783394114</v>
      </c>
      <c r="I184" s="180">
        <f>I61+I159</f>
        <v>1801261862.5999999</v>
      </c>
      <c r="J184" s="180">
        <f>J61+J159</f>
        <v>879468217.43000007</v>
      </c>
      <c r="K184" s="180">
        <f t="shared" si="18"/>
        <v>48.825117307516138</v>
      </c>
      <c r="L184" s="207">
        <f>L61+L159</f>
        <v>802511239.03999996</v>
      </c>
      <c r="M184" s="243">
        <f t="shared" si="19"/>
        <v>44.552724714974488</v>
      </c>
      <c r="N184" s="207">
        <f>N61+N159</f>
        <v>783315744.44000006</v>
      </c>
      <c r="O184" s="178">
        <f t="shared" si="17"/>
        <v>43.487055419545534</v>
      </c>
      <c r="P184"/>
      <c r="Q184"/>
      <c r="R184"/>
      <c r="S184"/>
      <c r="T184"/>
    </row>
    <row r="185" spans="1:20" ht="16.5" x14ac:dyDescent="0.25">
      <c r="A185" s="335" t="s">
        <v>277</v>
      </c>
      <c r="B185" s="335"/>
      <c r="C185" s="335"/>
      <c r="D185" s="335"/>
      <c r="E185" s="335"/>
      <c r="F185" s="335"/>
      <c r="G185" s="336"/>
      <c r="H185" s="212">
        <f>H178+H179+H180+H181+H182+H183+H184</f>
        <v>13539589848</v>
      </c>
      <c r="I185" s="161">
        <f>I178+I179+I180+I181+I182+I183+I184</f>
        <v>13728138973.639999</v>
      </c>
      <c r="J185" s="161">
        <f>J178+J179+J180+J181+J182+J183+J184</f>
        <v>8028386564.210001</v>
      </c>
      <c r="K185" s="161">
        <f t="shared" si="18"/>
        <v>58.481244833153703</v>
      </c>
      <c r="L185" s="200">
        <f>L178+L179+L180+L181+L182+L183+L184</f>
        <v>7366502765.3599997</v>
      </c>
      <c r="M185" s="161">
        <f t="shared" si="19"/>
        <v>53.659879022966948</v>
      </c>
      <c r="N185" s="200">
        <f>N178+N179+N180+N181+N182+N183+N184</f>
        <v>6430702026.9899998</v>
      </c>
      <c r="O185" s="146">
        <f t="shared" si="17"/>
        <v>46.843217710265549</v>
      </c>
      <c r="P185"/>
      <c r="Q185"/>
      <c r="R185"/>
      <c r="S185"/>
      <c r="T185"/>
    </row>
    <row r="186" spans="1:20" ht="16.5" hidden="1" x14ac:dyDescent="0.25">
      <c r="A186" s="423" t="s">
        <v>278</v>
      </c>
      <c r="B186" s="423"/>
      <c r="C186" s="423"/>
      <c r="D186" s="423"/>
      <c r="E186" s="423"/>
      <c r="F186" s="423"/>
      <c r="G186" s="424"/>
      <c r="H186" s="219">
        <v>1034205735</v>
      </c>
      <c r="I186" s="222">
        <v>1609194548.8399999</v>
      </c>
      <c r="J186" s="222">
        <v>1184202338.3600001</v>
      </c>
      <c r="K186" s="223">
        <f t="shared" si="18"/>
        <v>73.589755770279069</v>
      </c>
      <c r="L186" s="222">
        <v>1109677564.03</v>
      </c>
      <c r="M186" s="223">
        <f t="shared" si="19"/>
        <v>68.958570909273803</v>
      </c>
      <c r="N186" s="222">
        <v>994817354.03999996</v>
      </c>
      <c r="O186" s="224">
        <f t="shared" si="17"/>
        <v>61.820825502865496</v>
      </c>
    </row>
    <row r="187" spans="1:20" ht="16.5" hidden="1" x14ac:dyDescent="0.25">
      <c r="A187" s="415" t="s">
        <v>279</v>
      </c>
      <c r="B187" s="415"/>
      <c r="C187" s="415"/>
      <c r="D187" s="415"/>
      <c r="E187" s="415"/>
      <c r="F187" s="415"/>
      <c r="G187" s="416"/>
      <c r="H187" s="212">
        <f>H185-H186</f>
        <v>12505384113</v>
      </c>
      <c r="I187" s="161">
        <f>I185-I186</f>
        <v>12118944424.799999</v>
      </c>
      <c r="J187" s="161">
        <f>J185-J186</f>
        <v>6844184225.8500004</v>
      </c>
      <c r="K187" s="161">
        <f t="shared" si="18"/>
        <v>56.475085502035803</v>
      </c>
      <c r="L187" s="200">
        <f>L185-L186</f>
        <v>6256825201.3299999</v>
      </c>
      <c r="M187" s="161">
        <f t="shared" si="19"/>
        <v>51.628466820312667</v>
      </c>
      <c r="N187" s="200">
        <f>N185-N186</f>
        <v>5435884672.9499998</v>
      </c>
      <c r="O187" s="146">
        <f t="shared" si="17"/>
        <v>44.854440142708299</v>
      </c>
    </row>
    <row r="188" spans="1:20" ht="16.5" x14ac:dyDescent="0.25">
      <c r="A188" s="421" t="s">
        <v>280</v>
      </c>
      <c r="B188" s="421"/>
      <c r="C188" s="421"/>
      <c r="D188" s="421"/>
      <c r="E188" s="421"/>
      <c r="F188" s="421"/>
      <c r="G188" s="421"/>
      <c r="H188" s="421"/>
      <c r="I188" s="421"/>
      <c r="J188" s="421"/>
      <c r="K188" s="421"/>
      <c r="L188" s="160"/>
      <c r="M188" s="160"/>
      <c r="N188" s="160"/>
      <c r="O188" s="184" t="s">
        <v>281</v>
      </c>
    </row>
    <row r="189" spans="1:20" ht="16.5" x14ac:dyDescent="0.25">
      <c r="A189" s="160" t="s">
        <v>282</v>
      </c>
      <c r="B189" s="160"/>
      <c r="C189" s="160"/>
      <c r="D189" s="160"/>
      <c r="E189" s="160"/>
      <c r="F189" s="160"/>
      <c r="G189" s="160"/>
      <c r="H189" s="160"/>
      <c r="I189" s="215"/>
      <c r="J189" s="160"/>
      <c r="K189" s="160"/>
      <c r="L189" s="160"/>
      <c r="M189" s="160"/>
      <c r="N189" s="160"/>
      <c r="O189" s="160"/>
    </row>
    <row r="190" spans="1:20" ht="16.5" x14ac:dyDescent="0.25">
      <c r="A190" s="421" t="s">
        <v>283</v>
      </c>
      <c r="B190" s="421"/>
      <c r="C190" s="421"/>
      <c r="D190" s="421"/>
      <c r="E190" s="421"/>
      <c r="F190" s="421"/>
      <c r="G190" s="421"/>
      <c r="H190" s="421"/>
      <c r="I190" s="421"/>
      <c r="J190" s="421"/>
      <c r="K190" s="421"/>
      <c r="L190" s="160"/>
      <c r="M190" s="160"/>
      <c r="N190" s="160"/>
      <c r="O190" s="160"/>
    </row>
    <row r="191" spans="1:20" ht="16.5" x14ac:dyDescent="0.25">
      <c r="A191" s="420" t="s">
        <v>284</v>
      </c>
      <c r="B191" s="420"/>
      <c r="C191" s="420"/>
      <c r="D191" s="420"/>
      <c r="E191" s="420"/>
      <c r="F191" s="420"/>
      <c r="G191" s="420"/>
      <c r="H191" s="420"/>
      <c r="I191" s="420"/>
      <c r="J191" s="420"/>
      <c r="K191" s="420"/>
      <c r="L191" s="420"/>
      <c r="M191" s="420"/>
      <c r="N191" s="420"/>
      <c r="O191" s="420"/>
    </row>
    <row r="192" spans="1:20" ht="16.5" x14ac:dyDescent="0.25">
      <c r="A192" s="247"/>
      <c r="B192" s="247"/>
      <c r="C192" s="247"/>
      <c r="D192" s="247"/>
      <c r="E192" s="247"/>
      <c r="F192" s="247"/>
      <c r="G192" s="247"/>
      <c r="H192" s="247"/>
      <c r="I192" s="247"/>
      <c r="J192" s="247"/>
      <c r="K192" s="247"/>
      <c r="L192" s="134"/>
      <c r="M192" s="134"/>
      <c r="N192" s="134"/>
      <c r="O192" s="134"/>
    </row>
    <row r="193" spans="1:16" ht="16.5" x14ac:dyDescent="0.25">
      <c r="A193" s="134"/>
      <c r="B193" s="134"/>
      <c r="C193" s="134"/>
      <c r="D193" s="134"/>
      <c r="E193" s="134"/>
      <c r="F193" s="134"/>
      <c r="G193" s="134"/>
      <c r="H193" s="218"/>
      <c r="I193" s="218"/>
      <c r="J193" s="218"/>
      <c r="K193" s="218"/>
      <c r="L193" s="218"/>
      <c r="M193" s="218"/>
      <c r="N193" s="218"/>
      <c r="O193" s="218"/>
    </row>
    <row r="194" spans="1:16" ht="16.5" x14ac:dyDescent="0.25">
      <c r="A194" s="134"/>
      <c r="B194" s="134"/>
      <c r="C194" s="134"/>
      <c r="D194" s="134"/>
      <c r="E194" s="134"/>
      <c r="F194" s="134"/>
      <c r="G194" s="134"/>
      <c r="H194" s="218"/>
      <c r="I194" s="218"/>
      <c r="J194" s="218"/>
      <c r="K194" s="218"/>
      <c r="L194" s="218"/>
      <c r="M194" s="218"/>
      <c r="N194" s="218"/>
      <c r="O194" s="218"/>
      <c r="P194" s="218"/>
    </row>
    <row r="195" spans="1:16" ht="16.5" x14ac:dyDescent="0.25">
      <c r="A195" s="134"/>
      <c r="B195" s="134"/>
      <c r="C195" s="134"/>
      <c r="D195" s="134"/>
      <c r="E195" s="134"/>
      <c r="F195" s="134"/>
      <c r="G195" s="134"/>
      <c r="H195" s="218"/>
      <c r="I195" s="218"/>
      <c r="J195" s="218"/>
      <c r="K195" s="218"/>
      <c r="L195" s="218"/>
      <c r="M195" s="218"/>
      <c r="N195" s="218"/>
      <c r="O195" s="218"/>
    </row>
    <row r="196" spans="1:16" ht="16.5" x14ac:dyDescent="0.25">
      <c r="A196" s="134"/>
      <c r="B196" s="134"/>
      <c r="C196" s="134"/>
      <c r="D196" s="134"/>
      <c r="E196" s="134"/>
      <c r="F196" s="134"/>
      <c r="G196" s="134"/>
      <c r="H196" s="225"/>
      <c r="I196" s="225"/>
      <c r="J196" s="225"/>
      <c r="K196" s="225"/>
      <c r="L196" s="225"/>
      <c r="M196" s="225"/>
      <c r="N196" s="225"/>
      <c r="O196" s="225"/>
    </row>
    <row r="197" spans="1:16" ht="16.5" x14ac:dyDescent="0.25">
      <c r="A197" s="134"/>
      <c r="B197" s="134"/>
      <c r="C197" s="134"/>
      <c r="D197" s="134"/>
      <c r="E197" s="134"/>
      <c r="F197" s="134"/>
      <c r="G197" s="134"/>
      <c r="H197" s="225"/>
      <c r="I197" s="225"/>
      <c r="J197" s="225"/>
      <c r="K197" s="225"/>
      <c r="L197" s="225"/>
      <c r="M197" s="225"/>
      <c r="N197" s="225"/>
      <c r="O197" s="225"/>
    </row>
    <row r="198" spans="1:16" ht="16.5" x14ac:dyDescent="0.25">
      <c r="A198" s="134"/>
      <c r="B198" s="134"/>
      <c r="C198" s="134"/>
      <c r="D198" s="134"/>
      <c r="E198" s="134"/>
      <c r="F198" s="134"/>
      <c r="G198" s="134"/>
      <c r="H198" s="134"/>
      <c r="I198" s="225"/>
      <c r="J198" s="134"/>
      <c r="K198" s="134"/>
      <c r="L198" s="134"/>
      <c r="M198" s="134"/>
      <c r="N198" s="134"/>
      <c r="O198" s="134"/>
    </row>
    <row r="199" spans="1:16" ht="16.5" x14ac:dyDescent="0.25">
      <c r="A199" s="283" t="s">
        <v>285</v>
      </c>
      <c r="B199" s="283"/>
      <c r="C199" s="283"/>
      <c r="D199" s="134"/>
      <c r="E199" s="283" t="s">
        <v>286</v>
      </c>
      <c r="F199" s="283"/>
      <c r="G199" s="283"/>
      <c r="H199" s="283"/>
      <c r="I199" s="283"/>
      <c r="J199" s="134"/>
      <c r="K199" s="283" t="s">
        <v>287</v>
      </c>
      <c r="L199" s="283"/>
      <c r="M199" s="283"/>
      <c r="N199" s="283"/>
      <c r="O199" s="283"/>
    </row>
    <row r="200" spans="1:16" ht="16.5" x14ac:dyDescent="0.25">
      <c r="A200" s="283" t="s">
        <v>288</v>
      </c>
      <c r="B200" s="283"/>
      <c r="C200" s="283"/>
      <c r="D200" s="134"/>
      <c r="E200" s="283" t="s">
        <v>289</v>
      </c>
      <c r="F200" s="283"/>
      <c r="G200" s="283"/>
      <c r="H200" s="283"/>
      <c r="I200" s="283"/>
      <c r="J200" s="134"/>
      <c r="K200" s="283" t="s">
        <v>290</v>
      </c>
      <c r="L200" s="283"/>
      <c r="M200" s="283"/>
      <c r="N200" s="283"/>
      <c r="O200" s="283"/>
    </row>
    <row r="201" spans="1:16" ht="16.5" x14ac:dyDescent="0.25">
      <c r="A201" s="283" t="s">
        <v>291</v>
      </c>
      <c r="B201" s="283"/>
      <c r="C201" s="283"/>
      <c r="D201" s="134"/>
      <c r="E201" s="283" t="s">
        <v>292</v>
      </c>
      <c r="F201" s="283"/>
      <c r="G201" s="283"/>
      <c r="H201" s="283"/>
      <c r="I201" s="283"/>
      <c r="J201" s="134"/>
      <c r="K201" s="283" t="s">
        <v>293</v>
      </c>
      <c r="L201" s="283"/>
      <c r="M201" s="283"/>
      <c r="N201" s="283"/>
      <c r="O201" s="283"/>
    </row>
    <row r="202" spans="1:16" ht="16.5" x14ac:dyDescent="0.25">
      <c r="A202" s="134"/>
      <c r="B202" s="134"/>
      <c r="C202" s="134"/>
      <c r="D202" s="134"/>
      <c r="E202" s="134"/>
      <c r="F202" s="134"/>
      <c r="G202" s="134"/>
      <c r="H202" s="134"/>
      <c r="I202" s="134"/>
      <c r="J202" s="134"/>
      <c r="K202" s="134"/>
      <c r="L202" s="134"/>
      <c r="M202" s="134"/>
      <c r="N202" s="134"/>
      <c r="O202" s="134"/>
    </row>
    <row r="203" spans="1:16" ht="16.5" x14ac:dyDescent="0.25">
      <c r="A203" s="134"/>
      <c r="B203" s="134"/>
      <c r="C203" s="134"/>
      <c r="D203" s="134"/>
      <c r="E203" s="134"/>
      <c r="F203" s="134"/>
      <c r="G203" s="134"/>
      <c r="H203" s="134"/>
      <c r="I203" s="134"/>
      <c r="J203" s="134"/>
      <c r="K203" s="134"/>
      <c r="L203" s="134"/>
      <c r="M203" s="134"/>
      <c r="N203" s="134"/>
      <c r="O203" s="134"/>
    </row>
    <row r="204" spans="1:16" ht="16.5" x14ac:dyDescent="0.25">
      <c r="A204" s="134"/>
      <c r="B204" s="134"/>
      <c r="C204" s="134"/>
      <c r="D204" s="134"/>
      <c r="E204" s="134"/>
      <c r="F204" s="134"/>
      <c r="G204" s="134"/>
      <c r="H204" s="134"/>
      <c r="I204" s="134"/>
      <c r="J204" s="134"/>
      <c r="K204" s="134"/>
      <c r="L204" s="134"/>
      <c r="M204" s="134"/>
      <c r="N204" s="134"/>
      <c r="O204" s="134"/>
    </row>
    <row r="205" spans="1:16" ht="16.5" x14ac:dyDescent="0.25">
      <c r="A205" s="134"/>
      <c r="B205" s="134"/>
      <c r="C205" s="134"/>
      <c r="D205" s="134"/>
      <c r="E205" s="134"/>
      <c r="F205" s="134"/>
      <c r="G205" s="134"/>
      <c r="H205" s="134"/>
      <c r="I205" s="134"/>
      <c r="J205" s="134"/>
      <c r="K205" s="134"/>
      <c r="L205" s="134"/>
      <c r="M205" s="134"/>
      <c r="N205" s="134"/>
      <c r="O205" s="134"/>
    </row>
    <row r="206" spans="1:16" ht="16.5" x14ac:dyDescent="0.25">
      <c r="A206" s="134"/>
      <c r="B206" s="134"/>
      <c r="C206" s="134"/>
      <c r="D206" s="134"/>
      <c r="E206" s="134"/>
      <c r="F206" s="134"/>
      <c r="G206" s="134"/>
      <c r="H206" s="134"/>
      <c r="I206" s="134"/>
      <c r="J206" s="134"/>
      <c r="K206" s="134"/>
      <c r="L206" s="134"/>
      <c r="M206" s="134"/>
      <c r="N206" s="134"/>
      <c r="O206" s="134"/>
    </row>
    <row r="207" spans="1:16" ht="16.5" x14ac:dyDescent="0.25">
      <c r="A207" s="134"/>
      <c r="B207" s="134"/>
      <c r="C207" s="134"/>
      <c r="D207" s="134"/>
      <c r="E207" s="134"/>
      <c r="F207" s="134"/>
      <c r="G207" s="134"/>
      <c r="H207" s="134"/>
      <c r="I207" s="134"/>
      <c r="J207" s="134"/>
      <c r="K207" s="134"/>
      <c r="L207" s="134"/>
      <c r="M207" s="134"/>
      <c r="N207" s="134"/>
      <c r="O207" s="134"/>
    </row>
    <row r="208" spans="1:16" ht="16.5" x14ac:dyDescent="0.25">
      <c r="A208" s="134"/>
      <c r="B208" s="134"/>
      <c r="C208" s="134"/>
      <c r="D208" s="134"/>
      <c r="E208" s="134"/>
      <c r="F208" s="134"/>
      <c r="G208" s="134"/>
      <c r="H208" s="134"/>
      <c r="I208" s="134"/>
      <c r="J208" s="134"/>
      <c r="K208" s="134"/>
      <c r="L208" s="134"/>
      <c r="M208" s="134"/>
      <c r="N208" s="134"/>
      <c r="O208" s="134"/>
    </row>
    <row r="209" spans="1:15" ht="16.5" x14ac:dyDescent="0.25">
      <c r="A209" s="134"/>
      <c r="B209" s="134"/>
      <c r="C209" s="134"/>
      <c r="D209" s="134"/>
      <c r="E209" s="134"/>
      <c r="F209" s="134"/>
      <c r="G209" s="134"/>
      <c r="H209" s="134"/>
      <c r="I209" s="134"/>
      <c r="J209" s="134"/>
      <c r="K209" s="134"/>
      <c r="L209" s="134"/>
      <c r="M209" s="134"/>
      <c r="N209" s="134"/>
      <c r="O209" s="134"/>
    </row>
    <row r="210" spans="1:15" ht="16.5" x14ac:dyDescent="0.25">
      <c r="A210" s="134"/>
      <c r="B210" s="134"/>
      <c r="C210" s="134"/>
      <c r="D210" s="134"/>
      <c r="E210" s="134"/>
      <c r="F210" s="134"/>
      <c r="G210" s="134"/>
      <c r="H210" s="134"/>
      <c r="I210" s="134"/>
      <c r="J210" s="134"/>
      <c r="K210" s="134"/>
      <c r="L210" s="134"/>
      <c r="M210" s="134"/>
      <c r="N210" s="134"/>
      <c r="O210" s="134"/>
    </row>
    <row r="211" spans="1:15" ht="16.5" x14ac:dyDescent="0.25">
      <c r="A211" s="134"/>
      <c r="B211" s="134"/>
      <c r="C211" s="134"/>
      <c r="D211" s="134"/>
      <c r="E211" s="134"/>
      <c r="F211" s="134"/>
      <c r="G211" s="134"/>
      <c r="H211" s="134"/>
      <c r="I211" s="134"/>
      <c r="J211" s="134"/>
      <c r="K211" s="134"/>
      <c r="L211" s="134"/>
      <c r="M211" s="134"/>
      <c r="N211" s="134"/>
      <c r="O211" s="134"/>
    </row>
    <row r="212" spans="1:15" ht="16.5" x14ac:dyDescent="0.25">
      <c r="A212" s="134"/>
      <c r="B212" s="134"/>
      <c r="C212" s="134"/>
      <c r="D212" s="134"/>
      <c r="E212" s="134"/>
      <c r="F212" s="134"/>
      <c r="G212" s="134"/>
      <c r="H212" s="134"/>
      <c r="I212" s="134"/>
      <c r="J212" s="134"/>
      <c r="K212" s="134"/>
      <c r="L212" s="134"/>
      <c r="M212" s="134"/>
      <c r="N212" s="134"/>
      <c r="O212" s="134"/>
    </row>
    <row r="213" spans="1:15" ht="16.5" x14ac:dyDescent="0.25">
      <c r="A213" s="134"/>
      <c r="B213" s="134"/>
      <c r="C213" s="134"/>
      <c r="D213" s="134"/>
      <c r="E213" s="134"/>
      <c r="F213" s="134"/>
      <c r="G213" s="134"/>
      <c r="H213" s="134"/>
      <c r="I213" s="134"/>
      <c r="J213" s="134"/>
      <c r="K213" s="134"/>
      <c r="L213" s="134"/>
      <c r="M213" s="134"/>
      <c r="N213" s="134"/>
      <c r="O213" s="134"/>
    </row>
    <row r="214" spans="1:15" ht="16.5" x14ac:dyDescent="0.25">
      <c r="A214" s="134"/>
      <c r="B214" s="134"/>
      <c r="C214" s="134"/>
      <c r="D214" s="134"/>
      <c r="E214" s="134"/>
      <c r="F214" s="134"/>
      <c r="G214" s="134"/>
      <c r="H214" s="134"/>
      <c r="I214" s="134"/>
      <c r="J214" s="134"/>
      <c r="K214" s="134"/>
      <c r="L214" s="134"/>
      <c r="M214" s="134"/>
      <c r="N214" s="134"/>
      <c r="O214" s="134"/>
    </row>
    <row r="215" spans="1:15" ht="16.5" x14ac:dyDescent="0.25">
      <c r="A215" s="134"/>
      <c r="B215" s="134"/>
      <c r="C215" s="134"/>
      <c r="D215" s="134"/>
      <c r="E215" s="134"/>
      <c r="F215" s="134"/>
      <c r="G215" s="134"/>
      <c r="H215" s="134"/>
      <c r="I215" s="134"/>
      <c r="J215" s="134"/>
      <c r="K215" s="134"/>
      <c r="L215" s="134"/>
      <c r="M215" s="134"/>
      <c r="N215" s="134"/>
      <c r="O215" s="134"/>
    </row>
    <row r="216" spans="1:15" ht="16.5" x14ac:dyDescent="0.25">
      <c r="A216" s="134"/>
      <c r="B216" s="134"/>
      <c r="C216" s="134"/>
      <c r="D216" s="134"/>
      <c r="E216" s="134"/>
      <c r="F216" s="134"/>
      <c r="G216" s="134"/>
      <c r="H216" s="134"/>
      <c r="I216" s="134"/>
      <c r="J216" s="134"/>
      <c r="K216" s="134"/>
      <c r="L216" s="134"/>
      <c r="M216" s="134"/>
      <c r="N216" s="134"/>
      <c r="O216" s="134"/>
    </row>
  </sheetData>
  <mergeCells count="386">
    <mergeCell ref="B103:C103"/>
    <mergeCell ref="J103:K103"/>
    <mergeCell ref="L103:M103"/>
    <mergeCell ref="N103:O103"/>
    <mergeCell ref="S118:Y124"/>
    <mergeCell ref="L135:M135"/>
    <mergeCell ref="A135:G135"/>
    <mergeCell ref="J129:K129"/>
    <mergeCell ref="L129:M129"/>
    <mergeCell ref="J130:K130"/>
    <mergeCell ref="L131:M131"/>
    <mergeCell ref="J128:K128"/>
    <mergeCell ref="J105:K105"/>
    <mergeCell ref="L105:M105"/>
    <mergeCell ref="B106:C106"/>
    <mergeCell ref="J106:K106"/>
    <mergeCell ref="L106:M106"/>
    <mergeCell ref="L109:M109"/>
    <mergeCell ref="L126:O126"/>
    <mergeCell ref="A123:H123"/>
    <mergeCell ref="A115:M115"/>
    <mergeCell ref="L127:M127"/>
    <mergeCell ref="N114:O114"/>
    <mergeCell ref="N115:O115"/>
    <mergeCell ref="N116:O116"/>
    <mergeCell ref="N112:O112"/>
    <mergeCell ref="H127:I127"/>
    <mergeCell ref="J127:K127"/>
    <mergeCell ref="A126:G128"/>
    <mergeCell ref="H126:I126"/>
    <mergeCell ref="J126:K126"/>
    <mergeCell ref="N130:O130"/>
    <mergeCell ref="N127:O127"/>
    <mergeCell ref="L130:M130"/>
    <mergeCell ref="A132:G132"/>
    <mergeCell ref="A133:G133"/>
    <mergeCell ref="N134:O134"/>
    <mergeCell ref="J134:K134"/>
    <mergeCell ref="L134:M134"/>
    <mergeCell ref="L133:M133"/>
    <mergeCell ref="A131:G131"/>
    <mergeCell ref="J131:K131"/>
    <mergeCell ref="H128:I128"/>
    <mergeCell ref="A180:G180"/>
    <mergeCell ref="J175:K175"/>
    <mergeCell ref="I91:J91"/>
    <mergeCell ref="I92:J92"/>
    <mergeCell ref="B112:C112"/>
    <mergeCell ref="J112:K112"/>
    <mergeCell ref="I119:J119"/>
    <mergeCell ref="A168:O168"/>
    <mergeCell ref="L107:M107"/>
    <mergeCell ref="A129:G129"/>
    <mergeCell ref="I93:J93"/>
    <mergeCell ref="A93:H93"/>
    <mergeCell ref="J111:K111"/>
    <mergeCell ref="L111:M111"/>
    <mergeCell ref="L112:M112"/>
    <mergeCell ref="B109:C109"/>
    <mergeCell ref="B101:C102"/>
    <mergeCell ref="F101:F102"/>
    <mergeCell ref="A138:G140"/>
    <mergeCell ref="N138:O138"/>
    <mergeCell ref="N135:O135"/>
    <mergeCell ref="N131:O131"/>
    <mergeCell ref="J132:K132"/>
    <mergeCell ref="L132:M132"/>
    <mergeCell ref="N104:O104"/>
    <mergeCell ref="D101:D102"/>
    <mergeCell ref="E101:E102"/>
    <mergeCell ref="A122:H122"/>
    <mergeCell ref="I122:J122"/>
    <mergeCell ref="N122:O122"/>
    <mergeCell ref="N124:O124"/>
    <mergeCell ref="I118:O118"/>
    <mergeCell ref="A172:O172"/>
    <mergeCell ref="N132:O132"/>
    <mergeCell ref="J133:K133"/>
    <mergeCell ref="N133:O133"/>
    <mergeCell ref="J135:K135"/>
    <mergeCell ref="A134:G134"/>
    <mergeCell ref="A141:G141"/>
    <mergeCell ref="A142:G142"/>
    <mergeCell ref="J138:K138"/>
    <mergeCell ref="L138:M138"/>
    <mergeCell ref="L128:M128"/>
    <mergeCell ref="I124:J124"/>
    <mergeCell ref="N129:O129"/>
    <mergeCell ref="N123:O123"/>
    <mergeCell ref="A130:G130"/>
    <mergeCell ref="N128:O128"/>
    <mergeCell ref="A184:G184"/>
    <mergeCell ref="A185:G185"/>
    <mergeCell ref="A186:G186"/>
    <mergeCell ref="G101:G102"/>
    <mergeCell ref="B107:C107"/>
    <mergeCell ref="J109:K109"/>
    <mergeCell ref="A124:H124"/>
    <mergeCell ref="I123:J123"/>
    <mergeCell ref="A145:G145"/>
    <mergeCell ref="A146:G146"/>
    <mergeCell ref="A159:G159"/>
    <mergeCell ref="A160:G160"/>
    <mergeCell ref="A137:O137"/>
    <mergeCell ref="A116:M116"/>
    <mergeCell ref="I120:J120"/>
    <mergeCell ref="N119:O120"/>
    <mergeCell ref="A101:A102"/>
    <mergeCell ref="N111:O111"/>
    <mergeCell ref="B108:C108"/>
    <mergeCell ref="B110:C110"/>
    <mergeCell ref="B111:C111"/>
    <mergeCell ref="B104:C104"/>
    <mergeCell ref="J104:K104"/>
    <mergeCell ref="L104:M104"/>
    <mergeCell ref="A191:O191"/>
    <mergeCell ref="A188:K188"/>
    <mergeCell ref="A201:C201"/>
    <mergeCell ref="E201:I201"/>
    <mergeCell ref="K201:O201"/>
    <mergeCell ref="A199:C199"/>
    <mergeCell ref="A200:C200"/>
    <mergeCell ref="E199:I199"/>
    <mergeCell ref="E200:I200"/>
    <mergeCell ref="K200:O200"/>
    <mergeCell ref="K199:O199"/>
    <mergeCell ref="A190:K190"/>
    <mergeCell ref="A187:G187"/>
    <mergeCell ref="A151:G151"/>
    <mergeCell ref="A152:G152"/>
    <mergeCell ref="A153:G153"/>
    <mergeCell ref="A154:G154"/>
    <mergeCell ref="A181:G181"/>
    <mergeCell ref="A182:G182"/>
    <mergeCell ref="A147:G147"/>
    <mergeCell ref="A148:G148"/>
    <mergeCell ref="A149:G149"/>
    <mergeCell ref="A150:G150"/>
    <mergeCell ref="A155:G155"/>
    <mergeCell ref="A156:G156"/>
    <mergeCell ref="A157:G157"/>
    <mergeCell ref="A158:G158"/>
    <mergeCell ref="A161:G161"/>
    <mergeCell ref="A162:G162"/>
    <mergeCell ref="A169:O169"/>
    <mergeCell ref="A170:O170"/>
    <mergeCell ref="A175:G177"/>
    <mergeCell ref="A178:G178"/>
    <mergeCell ref="A179:G179"/>
    <mergeCell ref="A171:O171"/>
    <mergeCell ref="A183:G183"/>
    <mergeCell ref="L175:M175"/>
    <mergeCell ref="N175:O175"/>
    <mergeCell ref="A143:G143"/>
    <mergeCell ref="A144:G144"/>
    <mergeCell ref="A90:H92"/>
    <mergeCell ref="I90:O90"/>
    <mergeCell ref="K91:M91"/>
    <mergeCell ref="J101:K102"/>
    <mergeCell ref="A114:M114"/>
    <mergeCell ref="A118:H120"/>
    <mergeCell ref="N107:O107"/>
    <mergeCell ref="N108:O108"/>
    <mergeCell ref="N121:O121"/>
    <mergeCell ref="J107:K107"/>
    <mergeCell ref="J108:K108"/>
    <mergeCell ref="N101:O102"/>
    <mergeCell ref="A99:O100"/>
    <mergeCell ref="B105:C105"/>
    <mergeCell ref="L108:M108"/>
    <mergeCell ref="J110:K110"/>
    <mergeCell ref="A121:H121"/>
    <mergeCell ref="I121:J121"/>
    <mergeCell ref="K119:M119"/>
    <mergeCell ref="L110:M110"/>
    <mergeCell ref="N96:O96"/>
    <mergeCell ref="N95:O95"/>
    <mergeCell ref="I94:J94"/>
    <mergeCell ref="N94:O94"/>
    <mergeCell ref="A96:H96"/>
    <mergeCell ref="A97:H97"/>
    <mergeCell ref="A95:H95"/>
    <mergeCell ref="A94:H94"/>
    <mergeCell ref="I95:J95"/>
    <mergeCell ref="I96:J96"/>
    <mergeCell ref="I97:J97"/>
    <mergeCell ref="N105:O105"/>
    <mergeCell ref="N106:O106"/>
    <mergeCell ref="N109:O109"/>
    <mergeCell ref="N91:O91"/>
    <mergeCell ref="N92:O92"/>
    <mergeCell ref="N97:O97"/>
    <mergeCell ref="L65:M65"/>
    <mergeCell ref="N65:O65"/>
    <mergeCell ref="A65:I66"/>
    <mergeCell ref="J66:K66"/>
    <mergeCell ref="L66:M66"/>
    <mergeCell ref="N66:O66"/>
    <mergeCell ref="A83:O83"/>
    <mergeCell ref="A84:O84"/>
    <mergeCell ref="A76:I76"/>
    <mergeCell ref="N76:O76"/>
    <mergeCell ref="A74:I74"/>
    <mergeCell ref="A75:I75"/>
    <mergeCell ref="N74:O74"/>
    <mergeCell ref="J75:K75"/>
    <mergeCell ref="J76:K76"/>
    <mergeCell ref="L76:M76"/>
    <mergeCell ref="J72:O72"/>
    <mergeCell ref="J73:O73"/>
    <mergeCell ref="L75:M75"/>
    <mergeCell ref="A73:I73"/>
    <mergeCell ref="J74:K74"/>
    <mergeCell ref="L74:M74"/>
    <mergeCell ref="A72:I72"/>
    <mergeCell ref="A71:I71"/>
    <mergeCell ref="L67:M67"/>
    <mergeCell ref="N67:O67"/>
    <mergeCell ref="N68:O68"/>
    <mergeCell ref="N69:O69"/>
    <mergeCell ref="N70:O70"/>
    <mergeCell ref="N71:O71"/>
    <mergeCell ref="A67:I67"/>
    <mergeCell ref="L68:M68"/>
    <mergeCell ref="L69:M69"/>
    <mergeCell ref="L70:M70"/>
    <mergeCell ref="L71:M71"/>
    <mergeCell ref="J68:K68"/>
    <mergeCell ref="J69:K69"/>
    <mergeCell ref="J70:K70"/>
    <mergeCell ref="J71:K71"/>
    <mergeCell ref="A68:I68"/>
    <mergeCell ref="A69:I69"/>
    <mergeCell ref="A70:I70"/>
    <mergeCell ref="A57:G57"/>
    <mergeCell ref="A58:G58"/>
    <mergeCell ref="A62:G62"/>
    <mergeCell ref="A59:G59"/>
    <mergeCell ref="A60:G60"/>
    <mergeCell ref="A61:G61"/>
    <mergeCell ref="J67:K67"/>
    <mergeCell ref="A40:G42"/>
    <mergeCell ref="J40:K40"/>
    <mergeCell ref="A63:G63"/>
    <mergeCell ref="A64:G64"/>
    <mergeCell ref="J65:K65"/>
    <mergeCell ref="A47:G47"/>
    <mergeCell ref="A48:G48"/>
    <mergeCell ref="A49:G49"/>
    <mergeCell ref="A50:G50"/>
    <mergeCell ref="A51:G51"/>
    <mergeCell ref="A52:G52"/>
    <mergeCell ref="A54:G54"/>
    <mergeCell ref="A55:G55"/>
    <mergeCell ref="A56:G56"/>
    <mergeCell ref="A43:G43"/>
    <mergeCell ref="A44:G44"/>
    <mergeCell ref="A45:G45"/>
    <mergeCell ref="A53:G53"/>
    <mergeCell ref="L24:M24"/>
    <mergeCell ref="L25:M25"/>
    <mergeCell ref="L26:M26"/>
    <mergeCell ref="L27:M27"/>
    <mergeCell ref="A38:G38"/>
    <mergeCell ref="J34:K34"/>
    <mergeCell ref="J35:K35"/>
    <mergeCell ref="J36:K36"/>
    <mergeCell ref="A37:G37"/>
    <mergeCell ref="L32:M32"/>
    <mergeCell ref="A28:G28"/>
    <mergeCell ref="A29:G29"/>
    <mergeCell ref="A30:G30"/>
    <mergeCell ref="A31:G31"/>
    <mergeCell ref="L35:M35"/>
    <mergeCell ref="L36:M36"/>
    <mergeCell ref="A32:G32"/>
    <mergeCell ref="A33:G33"/>
    <mergeCell ref="J28:K28"/>
    <mergeCell ref="J29:K29"/>
    <mergeCell ref="J30:K30"/>
    <mergeCell ref="J33:K33"/>
    <mergeCell ref="A35:G35"/>
    <mergeCell ref="A36:G36"/>
    <mergeCell ref="L28:M28"/>
    <mergeCell ref="L29:M29"/>
    <mergeCell ref="L30:M30"/>
    <mergeCell ref="L31:M31"/>
    <mergeCell ref="A46:G46"/>
    <mergeCell ref="A23:G23"/>
    <mergeCell ref="A24:G24"/>
    <mergeCell ref="A25:G25"/>
    <mergeCell ref="A26:G26"/>
    <mergeCell ref="A27:G27"/>
    <mergeCell ref="J26:K26"/>
    <mergeCell ref="J27:K27"/>
    <mergeCell ref="J23:K23"/>
    <mergeCell ref="J24:K24"/>
    <mergeCell ref="J25:K25"/>
    <mergeCell ref="L23:M23"/>
    <mergeCell ref="L38:M38"/>
    <mergeCell ref="L40:M40"/>
    <mergeCell ref="J38:K38"/>
    <mergeCell ref="A20:G20"/>
    <mergeCell ref="A21:G21"/>
    <mergeCell ref="A22:G22"/>
    <mergeCell ref="L18:M18"/>
    <mergeCell ref="L19:M19"/>
    <mergeCell ref="L20:M20"/>
    <mergeCell ref="L21:M21"/>
    <mergeCell ref="A5:O5"/>
    <mergeCell ref="A6:O6"/>
    <mergeCell ref="A7:O7"/>
    <mergeCell ref="A8:O8"/>
    <mergeCell ref="A9:O9"/>
    <mergeCell ref="J15:K15"/>
    <mergeCell ref="J16:K16"/>
    <mergeCell ref="J17:K17"/>
    <mergeCell ref="J18:K18"/>
    <mergeCell ref="J20:K20"/>
    <mergeCell ref="N15:O15"/>
    <mergeCell ref="N16:O16"/>
    <mergeCell ref="N17:O17"/>
    <mergeCell ref="N18:O18"/>
    <mergeCell ref="N19:O19"/>
    <mergeCell ref="N20:O20"/>
    <mergeCell ref="N21:O21"/>
    <mergeCell ref="A15:G15"/>
    <mergeCell ref="A16:G16"/>
    <mergeCell ref="A17:G17"/>
    <mergeCell ref="L15:M15"/>
    <mergeCell ref="L16:M16"/>
    <mergeCell ref="L17:M17"/>
    <mergeCell ref="A18:G18"/>
    <mergeCell ref="A19:G19"/>
    <mergeCell ref="A12:G14"/>
    <mergeCell ref="H13:I13"/>
    <mergeCell ref="J13:K13"/>
    <mergeCell ref="L13:M13"/>
    <mergeCell ref="H14:I14"/>
    <mergeCell ref="J14:K14"/>
    <mergeCell ref="J19:K19"/>
    <mergeCell ref="H12:I12"/>
    <mergeCell ref="J12:K12"/>
    <mergeCell ref="L12:O12"/>
    <mergeCell ref="N13:O13"/>
    <mergeCell ref="N31:O31"/>
    <mergeCell ref="L33:M33"/>
    <mergeCell ref="L34:M34"/>
    <mergeCell ref="L22:M22"/>
    <mergeCell ref="J21:K21"/>
    <mergeCell ref="J22:K22"/>
    <mergeCell ref="L14:M14"/>
    <mergeCell ref="N14:O14"/>
    <mergeCell ref="J31:K31"/>
    <mergeCell ref="N22:O22"/>
    <mergeCell ref="N23:O23"/>
    <mergeCell ref="N24:O24"/>
    <mergeCell ref="N25:O25"/>
    <mergeCell ref="N26:O26"/>
    <mergeCell ref="N27:O27"/>
    <mergeCell ref="N28:O28"/>
    <mergeCell ref="N29:O29"/>
    <mergeCell ref="N30:O30"/>
    <mergeCell ref="N40:O40"/>
    <mergeCell ref="N32:O32"/>
    <mergeCell ref="N33:O33"/>
    <mergeCell ref="J37:K37"/>
    <mergeCell ref="L37:M37"/>
    <mergeCell ref="P114:T116"/>
    <mergeCell ref="P118:R124"/>
    <mergeCell ref="N34:O34"/>
    <mergeCell ref="N35:O35"/>
    <mergeCell ref="N36:O36"/>
    <mergeCell ref="N38:O38"/>
    <mergeCell ref="N75:O75"/>
    <mergeCell ref="A85:O85"/>
    <mergeCell ref="A86:O86"/>
    <mergeCell ref="A87:O87"/>
    <mergeCell ref="H101:H102"/>
    <mergeCell ref="I101:I102"/>
    <mergeCell ref="L101:M102"/>
    <mergeCell ref="N93:O93"/>
    <mergeCell ref="N110:O110"/>
    <mergeCell ref="N37:O37"/>
    <mergeCell ref="J32:K32"/>
    <mergeCell ref="A34:G34"/>
  </mergeCells>
  <printOptions horizontalCentered="1"/>
  <pageMargins left="0.39370078740157483" right="0.39370078740157483" top="0.39370078740157483" bottom="0.39370078740157483" header="0" footer="0"/>
  <pageSetup paperSize="9" scale="35" orientation="landscape" r:id="rId1"/>
  <rowBreaks count="2" manualBreakCount="2">
    <brk id="78" max="14" man="1"/>
    <brk id="163" max="14" man="1"/>
  </rowBreaks>
  <colBreaks count="1" manualBreakCount="1">
    <brk id="15" max="1048575" man="1"/>
  </colBreaks>
  <ignoredErrors>
    <ignoredError sqref="L43 N43 K178:O178 M179 N144 N159 L159 N150 N156 N153 N147 L150 L162 L156 L153 L147 L144 N61 L61 N46 L46 N58 N55 N52 N49 L58 L55 L52 L49 L54 L60 N54 N60 K144:K162 N162 M144:M162" formula="1"/>
    <ignoredError sqref="J76:K76 K186 M186 O179:O187 N129:O133 N135:O135 O134 N15:O15 M76 O141 O43:O44 O46:O64" evalError="1"/>
    <ignoredError sqref="K179:K185 M180:M185 K187 M187 K141:K142 M141 K43:K44 M43:M44 K46:K63 M46:M63 M64 K64 L64 N64" evalError="1" formula="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74BBF854C49E478CC09B3E53C2FE20" ma:contentTypeVersion="11" ma:contentTypeDescription="Create a new document." ma:contentTypeScope="" ma:versionID="63d54850c693ae4464fc8451daf066d0">
  <xsd:schema xmlns:xsd="http://www.w3.org/2001/XMLSchema" xmlns:xs="http://www.w3.org/2001/XMLSchema" xmlns:p="http://schemas.microsoft.com/office/2006/metadata/properties" xmlns:ns2="ebfcc7d6-e1dc-4701-b230-8bbb8f498e60" targetNamespace="http://schemas.microsoft.com/office/2006/metadata/properties" ma:root="true" ma:fieldsID="860b85fa13d0b3f8cfeb90c06dd5513c" ns2:_="">
    <xsd:import namespace="ebfcc7d6-e1dc-4701-b230-8bbb8f498e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fcc7d6-e1dc-4701-b230-8bbb8f498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f008325-463b-45ed-9e9b-5388e118c1e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fcc7d6-e1dc-4701-b230-8bbb8f498e6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064BAE-1B01-4C4D-AAA0-5747A409EB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fcc7d6-e1dc-4701-b230-8bbb8f498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D013E3-99F0-4A98-B17A-E45032254A04}">
  <ds:schemaRefs>
    <ds:schemaRef ds:uri="http://schemas.microsoft.com/office/2006/metadata/properties"/>
    <ds:schemaRef ds:uri="http://purl.org/dc/terms/"/>
    <ds:schemaRef ds:uri="http://schemas.microsoft.com/office/2006/documentManagement/types"/>
    <ds:schemaRef ds:uri="ebfcc7d6-e1dc-4701-b230-8bbb8f498e60"/>
    <ds:schemaRef ds:uri="http://schemas.microsoft.com/office/infopath/2007/PartnerControls"/>
    <ds:schemaRef ds:uri="http://purl.org/dc/dcmitype/"/>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95DF0375-9841-459E-BD9A-0461147BC5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Anexo 1 - BO resumo</vt:lpstr>
      <vt:lpstr>Anexo 12 - Saúde (Estados)</vt:lpstr>
      <vt:lpstr>'Anexo 1 - BO resumo'!Area_de_impressao</vt:lpstr>
      <vt:lpstr>'Anexo 12 - Saúde (Estados)'!Area_de_impressao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Yago Barros Barbosa</cp:lastModifiedBy>
  <cp:revision/>
  <cp:lastPrinted>2026-07-16T20:37:48Z</cp:lastPrinted>
  <dcterms:created xsi:type="dcterms:W3CDTF">2004-08-09T19:29:24Z</dcterms:created>
  <dcterms:modified xsi:type="dcterms:W3CDTF">2026-08-03T14:21:48Z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0x010100C874BBF854C49E478CC09B3E53C2FE20</vt:lpwstr>
  </property>
  <property fmtid="{D5CDD505-2E9C-101B-9397-08002B2CF9AE}" pid="3" name="MediaServiceImageTags">
    <vt:lpwstr/>
  </property>
</Properties>
</file>