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D75A5FDF-40BC-41D3-9220-CA0EC1E38698}" xr6:coauthVersionLast="47" xr6:coauthVersionMax="47" xr10:uidLastSave="{00000000-0000-0000-0000-000000000000}"/>
  <bookViews>
    <workbookView xWindow="-28920" yWindow="-105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Estados'!$A$1:$I$255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4" l="1"/>
  <c r="H246" i="4"/>
  <c r="H241" i="4"/>
  <c r="H240" i="4"/>
  <c r="H236" i="4"/>
  <c r="H235" i="4"/>
  <c r="I129" i="4" l="1"/>
  <c r="I19" i="4" l="1"/>
  <c r="B30" i="4" l="1"/>
  <c r="G189" i="4" l="1"/>
  <c r="G186" i="4"/>
  <c r="G185" i="4"/>
  <c r="G184" i="4"/>
  <c r="C189" i="4"/>
  <c r="C186" i="4"/>
  <c r="C185" i="4"/>
  <c r="C184" i="4"/>
  <c r="B77" i="4" l="1"/>
  <c r="I69" i="4" l="1"/>
  <c r="B45" i="4"/>
  <c r="H234" i="4" l="1"/>
  <c r="I183" i="4"/>
  <c r="I187" i="4" s="1"/>
  <c r="I190" i="4" s="1"/>
  <c r="E183" i="4"/>
  <c r="I130" i="4"/>
  <c r="I114" i="4"/>
  <c r="I113" i="4" s="1"/>
  <c r="I119" i="4" s="1"/>
  <c r="I120" i="4" s="1"/>
  <c r="D77" i="4"/>
  <c r="D75" i="4" s="1"/>
  <c r="G77" i="4"/>
  <c r="G75" i="4" s="1"/>
  <c r="G83" i="4" s="1"/>
  <c r="G69" i="4"/>
  <c r="G66" i="4" s="1"/>
  <c r="E69" i="4"/>
  <c r="E66" i="4" s="1"/>
  <c r="B49" i="4"/>
  <c r="I49" i="4"/>
  <c r="I36" i="4"/>
  <c r="I27" i="4"/>
  <c r="H182" i="4"/>
  <c r="B27" i="4"/>
  <c r="C69" i="4"/>
  <c r="C66" i="4" s="1"/>
  <c r="I172" i="4"/>
  <c r="E77" i="4"/>
  <c r="E75" i="4" s="1"/>
  <c r="E83" i="4" s="1"/>
  <c r="C77" i="4"/>
  <c r="C75" i="4" s="1"/>
  <c r="C83" i="4" s="1"/>
  <c r="B75" i="4"/>
  <c r="B83" i="4" s="1"/>
  <c r="B69" i="4"/>
  <c r="B66" i="4" s="1"/>
  <c r="I45" i="4"/>
  <c r="I30" i="4"/>
  <c r="I169" i="4"/>
  <c r="I168" i="4"/>
  <c r="A169" i="4"/>
  <c r="A167" i="4"/>
  <c r="A166" i="4"/>
  <c r="A165" i="4"/>
  <c r="A164" i="4"/>
  <c r="A163" i="4"/>
  <c r="I227" i="4"/>
  <c r="J227" i="4" s="1"/>
  <c r="H231" i="4"/>
  <c r="I52" i="4"/>
  <c r="G183" i="4"/>
  <c r="G187" i="4" s="1"/>
  <c r="G190" i="4" s="1"/>
  <c r="C183" i="4"/>
  <c r="C187" i="4" s="1"/>
  <c r="C190" i="4" s="1"/>
  <c r="F182" i="4"/>
  <c r="I216" i="4"/>
  <c r="J216" i="4" s="1"/>
  <c r="C61" i="4"/>
  <c r="E204" i="4" s="1"/>
  <c r="C209" i="4" s="1"/>
  <c r="E209" i="4" s="1"/>
  <c r="D69" i="4"/>
  <c r="D66" i="4" s="1"/>
  <c r="F212" i="4"/>
  <c r="D212" i="4"/>
  <c r="J210" i="4"/>
  <c r="D209" i="4"/>
  <c r="F209" i="4" s="1"/>
  <c r="I77" i="4"/>
  <c r="I75" i="4" s="1"/>
  <c r="I83" i="4" s="1"/>
  <c r="H77" i="4"/>
  <c r="H75" i="4" s="1"/>
  <c r="H83" i="4" s="1"/>
  <c r="I66" i="4"/>
  <c r="H69" i="4"/>
  <c r="H66" i="4" s="1"/>
  <c r="B52" i="4"/>
  <c r="B126" i="4"/>
  <c r="B99" i="4"/>
  <c r="E114" i="4"/>
  <c r="E113" i="4" s="1"/>
  <c r="E119" i="4" s="1"/>
  <c r="H237" i="4"/>
  <c r="B36" i="4"/>
  <c r="B19" i="4"/>
  <c r="H72" i="4" l="1"/>
  <c r="H87" i="4" s="1"/>
  <c r="G72" i="4"/>
  <c r="G87" i="4" s="1"/>
  <c r="I72" i="4"/>
  <c r="I87" i="4" s="1"/>
  <c r="C72" i="4"/>
  <c r="D72" i="4"/>
  <c r="B72" i="4"/>
  <c r="E72" i="4"/>
  <c r="E87" i="4" s="1"/>
  <c r="D83" i="4"/>
  <c r="C87" i="4"/>
  <c r="E187" i="4"/>
  <c r="E190" i="4" s="1"/>
  <c r="H233" i="4"/>
  <c r="I42" i="4"/>
  <c r="I55" i="4" s="1"/>
  <c r="B42" i="4"/>
  <c r="B55" i="4" s="1"/>
  <c r="I18" i="4"/>
  <c r="B18" i="4"/>
  <c r="H89" i="4" l="1"/>
  <c r="D87" i="4"/>
  <c r="E210" i="4" s="1"/>
  <c r="D89" i="4"/>
  <c r="I89" i="4"/>
  <c r="G89" i="4"/>
  <c r="B89" i="4"/>
  <c r="B87" i="4"/>
  <c r="B210" i="4" s="1"/>
  <c r="I39" i="4"/>
  <c r="B39" i="4"/>
  <c r="E89" i="4"/>
  <c r="C89" i="4"/>
  <c r="C210" i="4"/>
  <c r="I59" i="4" l="1"/>
  <c r="I58" i="4"/>
  <c r="I91" i="4" s="1"/>
  <c r="B59" i="4"/>
  <c r="B58" i="4"/>
  <c r="D205" i="4" s="1"/>
  <c r="B212" i="4" s="1"/>
  <c r="I93" i="4" l="1"/>
  <c r="I105" i="4" s="1"/>
  <c r="F205" i="4"/>
  <c r="E212" i="4" s="1"/>
  <c r="I138" i="4" l="1"/>
  <c r="C212" i="4"/>
  <c r="I1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I135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7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9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8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9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5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5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10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10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10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3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4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5" authorId="1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<sst xmlns="http://schemas.openxmlformats.org/spreadsheetml/2006/main" count="218" uniqueCount="207">
  <si>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</si>
  <si>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</si>
  <si>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</si>
  <si>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</si>
  <si>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</si>
  <si>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</si>
  <si>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</si>
  <si>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</si>
  <si>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</si>
  <si>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</si>
  <si>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</si>
  <si>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</si>
  <si>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</si>
  <si>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</si>
  <si>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</si>
  <si>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</si>
  <si>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</si>
  <si>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</si>
  <si>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</si>
  <si>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</si>
  <si>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</si>
  <si>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</si>
  <si>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</si>
  <si>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</si>
  <si>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</si>
  <si>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</si>
  <si>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</si>
  <si>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</si>
  <si>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</si>
  <si>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</si>
  <si>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</si>
  <si>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</si>
  <si>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</si>
  <si>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</si>
  <si>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</si>
  <si>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</si>
  <si>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</si>
  <si>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</si>
  <si>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</si>
  <si>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</si>
  <si>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</si>
  <si>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</si>
  <si>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</si>
  <si>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</si>
  <si>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</si>
  <si>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</si>
  <si>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</si>
  <si>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</si>
  <si>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</si>
  <si>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</si>
  <si>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</si>
  <si>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</si>
  <si>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</si>
  <si>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</si>
  <si>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</si>
  <si>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</si>
  <si>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</si>
  <si>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</si>
  <si>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</si>
  <si>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</si>
  <si>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</si>
  <si>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</si>
  <si>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</si>
  <si>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</si>
  <si>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</si>
  <si>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</si>
  <si>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</si>
  <si>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</si>
  <si>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</si>
  <si>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</si>
  <si>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</si>
  <si>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</si>
  <si>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</si>
  <si>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</si>
  <si>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</si>
  <si>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</si>
  <si>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</si>
  <si>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</si>
  <si>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</si>
  <si>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</si>
  <si>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</si>
  <si>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</si>
  <si>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</si>
  <si>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</si>
  <si>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</si>
  <si>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</si>
  <si>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</si>
  <si>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</si>
  <si>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</si>
  <si>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</si>
  <si>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</si>
  <si>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</si>
  <si>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</si>
  <si>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</si>
  <si>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</si>
  <si>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</si>
  <si>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</si>
  <si>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</si>
  <si>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</si>
  <si>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</si>
  <si>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</si>
  <si>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</si>
  <si>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</si>
  <si>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</si>
  <si>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</si>
  <si>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</si>
  <si>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</si>
  <si>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</si>
  <si>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</si>
  <si>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</si>
  <si>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</si>
  <si>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</si>
  <si>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</si>
  <si>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</si>
  <si>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</si>
  <si>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</si>
  <si>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</si>
  <si>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</si>
  <si>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</si>
  <si>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</si>
  <si>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</si>
  <si>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</si>
  <si>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</si>
  <si>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</si>
  <si>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</si>
  <si>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</si>
  <si>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</si>
  <si>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</si>
  <si>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</si>
  <si>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</si>
  <si>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</si>
  <si>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</si>
  <si>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</si>
  <si>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</si>
  <si>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</si>
  <si>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</si>
  <si>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</si>
  <si>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</si>
  <si>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</si>
  <si>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</si>
  <si>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</si>
  <si>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</si>
  <si>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</si>
  <si>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</si>
  <si>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</si>
  <si>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</si>
  <si>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</si>
  <si>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</si>
  <si>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</si>
  <si>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</si>
  <si>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</si>
  <si>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</si>
  <si>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</si>
  <si>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</si>
  <si>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</si>
  <si>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</si>
  <si>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</si>
  <si>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</si>
  <si>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</si>
  <si>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</si>
  <si>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</si>
  <si>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</si>
  <si>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</si>
  <si>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</si>
  <si>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</si>
  <si>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</si>
  <si>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</si>
  <si>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</si>
  <si>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</si>
  <si>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</si>
  <si>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</si>
  <si>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</si>
  <si>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</si>
  <si>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</si>
  <si>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</si>
  <si>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</si>
  <si>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</si>
  <si>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</si>
  <si>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</si>
  <si>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</si>
  <si>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</si>
  <si>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</si>
  <si>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</si>
  <si>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</si>
  <si>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</si>
  <si>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</si>
  <si>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</si>
  <si>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</si>
  <si>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</si>
  <si>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</si>
  <si>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</si>
  <si>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</si>
  <si>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Até Jun/ 2025</t>
  </si>
  <si>
    <t>Em 31/Dez/2025</t>
  </si>
  <si>
    <t xml:space="preserve">         2 -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</si>
  <si>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3 - Foram consideradas as receitas e as despesas intraorçamentárias.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</si>
  <si>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</si>
  <si>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outros.</t>
  </si>
  <si>
    <t xml:space="preserve">         6 - Este Demonstrativo não considera a casa dos centavos.</t>
  </si>
  <si>
    <t>Meta fixada no Anexo de Metas Fiscais da LDO para 2026</t>
  </si>
  <si>
    <t xml:space="preserve">         IBS </t>
  </si>
  <si>
    <t xml:space="preserve">   (+/-) Ajustes da Disponibilidade de Caixa e os Demais Haveres Financeiros</t>
  </si>
  <si>
    <t>JANEIRO A ABRIL 2026/BIMESTRE MARÇO - ABRIL</t>
  </si>
  <si>
    <t>ATÉ ABRIL/2026</t>
  </si>
  <si>
    <t>Até ABRIL/2026</t>
  </si>
  <si>
    <t>Emissão: 20/05/2026</t>
  </si>
  <si>
    <t xml:space="preserve">      Créditos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</si>
</sst>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9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 wrapText="1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12" fillId="3" borderId="0" xfId="1" applyNumberFormat="1" applyFont="1" applyFill="1"/>
    <xf numFmtId="0" fontId="26" fillId="5" borderId="0" xfId="1" applyFont="1" applyFill="1" applyAlignment="1">
      <alignment horizontal="left" vertical="center"/>
    </xf>
    <xf numFmtId="0" fontId="24" fillId="0" borderId="0" xfId="1" applyFont="1" applyAlignment="1">
      <alignment horizontal="center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8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43" fontId="12" fillId="3" borderId="0" xfId="5" applyFont="1" applyFill="1" applyAlignment="1">
      <alignment vertical="center"/>
    </xf>
    <xf numFmtId="43" fontId="12" fillId="3" borderId="0" xfId="5" applyFont="1" applyFill="1" applyAlignment="1">
      <alignment horizontal="center" vertical="center"/>
    </xf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0" fontId="12" fillId="0" borderId="0" xfId="1" applyFont="1"/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wrapText="1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43" fontId="22" fillId="3" borderId="0" xfId="5" applyFont="1" applyFill="1" applyAlignment="1">
      <alignment horizontal="left" wrapText="1"/>
    </xf>
    <xf numFmtId="164" fontId="28" fillId="4" borderId="12" xfId="5" applyNumberFormat="1" applyFont="1" applyFill="1" applyBorder="1"/>
    <xf numFmtId="164" fontId="11" fillId="4" borderId="7" xfId="5" applyNumberFormat="1" applyFont="1" applyFill="1" applyBorder="1" applyAlignment="1">
      <alignment vertical="center" wrapText="1"/>
    </xf>
    <xf numFmtId="43" fontId="11" fillId="4" borderId="7" xfId="5" applyFont="1" applyFill="1" applyBorder="1" applyAlignment="1">
      <alignment vertical="center"/>
    </xf>
    <xf numFmtId="168" fontId="11" fillId="4" borderId="2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9" fillId="0" borderId="0" xfId="1" applyNumberFormat="1" applyFont="1" applyAlignment="1">
      <alignment vertical="center"/>
    </xf>
    <xf numFmtId="164" fontId="11" fillId="4" borderId="8" xfId="5" applyNumberFormat="1" applyFont="1" applyFill="1" applyBorder="1" applyAlignment="1">
      <alignment vertical="center" wrapText="1"/>
    </xf>
    <xf numFmtId="164" fontId="11" fillId="4" borderId="9" xfId="5" applyNumberFormat="1" applyFont="1" applyFill="1" applyBorder="1" applyAlignment="1">
      <alignment vertical="center" wrapText="1"/>
    </xf>
    <xf numFmtId="43" fontId="11" fillId="4" borderId="8" xfId="5" applyFont="1" applyFill="1" applyBorder="1" applyAlignment="1">
      <alignment vertical="center"/>
    </xf>
    <xf numFmtId="0" fontId="11" fillId="0" borderId="0" xfId="1" applyFont="1"/>
    <xf numFmtId="49" fontId="12" fillId="0" borderId="0" xfId="1" applyNumberFormat="1" applyFont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indent="4"/>
    </xf>
    <xf numFmtId="0" fontId="11" fillId="0" borderId="0" xfId="1" applyFont="1" applyAlignment="1">
      <alignment vertical="top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left" indent="1"/>
    </xf>
    <xf numFmtId="0" fontId="11" fillId="0" borderId="6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164" fontId="11" fillId="0" borderId="2" xfId="5" applyNumberFormat="1" applyFont="1" applyFill="1" applyBorder="1" applyAlignment="1">
      <alignment vertical="center"/>
    </xf>
    <xf numFmtId="0" fontId="23" fillId="0" borderId="14" xfId="1" applyFont="1" applyBorder="1" applyAlignment="1">
      <alignment vertical="center"/>
    </xf>
    <xf numFmtId="164" fontId="11" fillId="3" borderId="2" xfId="5" applyNumberFormat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3" xfId="1" applyFont="1" applyBorder="1" applyAlignment="1">
      <alignment vertical="center" wrapText="1"/>
    </xf>
    <xf numFmtId="49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horizontal="justify" vertical="center"/>
    </xf>
    <xf numFmtId="0" fontId="12" fillId="0" borderId="15" xfId="1" applyFont="1" applyBorder="1" applyAlignment="1">
      <alignment vertical="center" wrapText="1"/>
    </xf>
    <xf numFmtId="0" fontId="11" fillId="3" borderId="0" xfId="1" applyFont="1" applyFill="1" applyAlignment="1">
      <alignment horizontal="center"/>
    </xf>
    <xf numFmtId="43" fontId="12" fillId="0" borderId="0" xfId="1" applyNumberFormat="1" applyFont="1" applyAlignment="1">
      <alignment horizontal="center" vertical="center"/>
    </xf>
    <xf numFmtId="43" fontId="11" fillId="3" borderId="0" xfId="1" applyNumberFormat="1" applyFont="1" applyFill="1"/>
    <xf numFmtId="43" fontId="11" fillId="3" borderId="0" xfId="5" applyFont="1" applyFill="1"/>
    <xf numFmtId="43" fontId="11" fillId="3" borderId="0" xfId="5" applyFont="1" applyFill="1" applyAlignment="1">
      <alignment horizontal="center" vertical="center"/>
    </xf>
    <xf numFmtId="43" fontId="11" fillId="3" borderId="0" xfId="5" applyFont="1" applyFill="1" applyAlignment="1">
      <alignment vertical="center"/>
    </xf>
    <xf numFmtId="43" fontId="4" fillId="3" borderId="0" xfId="5" applyFont="1" applyFill="1" applyAlignment="1">
      <alignment horizontal="center" vertical="center"/>
    </xf>
    <xf numFmtId="43" fontId="11" fillId="3" borderId="0" xfId="5" applyFont="1" applyFill="1" applyBorder="1" applyAlignment="1">
      <alignment vertical="center"/>
    </xf>
    <xf numFmtId="0" fontId="11" fillId="3" borderId="0" xfId="1" applyFont="1" applyFill="1" applyAlignment="1">
      <alignment horizontal="left" vertical="center"/>
    </xf>
    <xf numFmtId="166" fontId="4" fillId="3" borderId="0" xfId="1" applyNumberFormat="1" applyFont="1" applyFill="1"/>
    <xf numFmtId="43" fontId="3" fillId="3" borderId="0" xfId="5" applyFont="1" applyFill="1" applyAlignment="1">
      <alignment horizontal="center" vertical="center"/>
    </xf>
    <xf numFmtId="43" fontId="4" fillId="3" borderId="0" xfId="5" applyFont="1" applyFill="1"/>
    <xf numFmtId="43" fontId="11" fillId="3" borderId="0" xfId="5" applyFont="1" applyFill="1" applyAlignment="1">
      <alignment horizontal="left" vertical="center"/>
    </xf>
    <xf numFmtId="43" fontId="11" fillId="3" borderId="0" xfId="5" applyFont="1" applyFill="1" applyBorder="1" applyAlignment="1"/>
    <xf numFmtId="43" fontId="11" fillId="3" borderId="0" xfId="5" applyFont="1" applyFill="1" applyAlignment="1"/>
    <xf numFmtId="43" fontId="11" fillId="3" borderId="0" xfId="5" applyFont="1" applyFill="1" applyAlignment="1">
      <alignment horizontal="center"/>
    </xf>
    <xf numFmtId="43" fontId="12" fillId="3" borderId="0" xfId="5" applyFont="1" applyFill="1" applyAlignment="1">
      <alignment horizontal="center"/>
    </xf>
    <xf numFmtId="43" fontId="11" fillId="3" borderId="0" xfId="5" applyFont="1" applyFill="1" applyAlignment="1">
      <alignment horizontal="left"/>
    </xf>
    <xf numFmtId="43" fontId="12" fillId="3" borderId="0" xfId="5" applyFont="1" applyFill="1" applyAlignment="1"/>
    <xf numFmtId="43" fontId="12" fillId="0" borderId="0" xfId="5" applyFont="1" applyAlignment="1"/>
    <xf numFmtId="43" fontId="12" fillId="0" borderId="0" xfId="5" applyFont="1" applyAlignment="1">
      <alignment horizontal="center"/>
    </xf>
    <xf numFmtId="0" fontId="12" fillId="0" borderId="0" xfId="1" applyFont="1" applyAlignment="1">
      <alignment horizontal="right" vertical="center"/>
    </xf>
    <xf numFmtId="43" fontId="12" fillId="3" borderId="0" xfId="1" applyNumberFormat="1" applyFont="1" applyFill="1"/>
    <xf numFmtId="43" fontId="12" fillId="3" borderId="0" xfId="5" applyFont="1" applyFill="1"/>
    <xf numFmtId="43" fontId="24" fillId="3" borderId="0" xfId="5" applyFont="1" applyFill="1"/>
    <xf numFmtId="164" fontId="28" fillId="4" borderId="2" xfId="5" applyNumberFormat="1" applyFont="1" applyFill="1" applyBorder="1"/>
    <xf numFmtId="0" fontId="12" fillId="0" borderId="0" xfId="1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lef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4" fillId="4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8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3" borderId="0" xfId="1" applyFont="1" applyFill="1" applyAlignment="1"/>
    <xf numFmtId="0" fontId="27" fillId="3" borderId="0" xfId="1" applyFont="1" applyFill="1" applyAlignment="1">
      <alignment horizontal="center" vertical="center" wrapText="1"/>
    </xf>
    <xf numFmtId="3" fontId="12" fillId="3" borderId="0" xfId="1" applyNumberFormat="1" applyFont="1" applyFill="1" applyAlignment="1">
      <alignment vertical="center" wrapText="1"/>
    </xf>
    <xf numFmtId="0" fontId="11" fillId="3" borderId="0" xfId="1" applyFont="1" applyFill="1" applyAlignment="1">
      <alignment vertical="center"/>
    </xf>
    <xf numFmtId="43" fontId="11" fillId="3" borderId="0" xfId="1" applyNumberFormat="1" applyFont="1" applyFill="1" applyAlignment="1">
      <alignment vertical="center"/>
    </xf>
    <xf numFmtId="43" fontId="24" fillId="3" borderId="0" xfId="5" applyFont="1" applyFill="1" applyBorder="1" applyAlignment="1">
      <alignment horizontal="center" wrapText="1"/>
    </xf>
    <xf numFmtId="49" fontId="24" fillId="3" borderId="0" xfId="1" applyNumberFormat="1" applyFont="1" applyFill="1" applyAlignment="1">
      <alignment horizontal="center" wrapText="1"/>
    </xf>
    <xf numFmtId="164" fontId="11" fillId="3" borderId="0" xfId="5" applyNumberFormat="1" applyFont="1" applyFill="1" applyAlignment="1">
      <alignment vertical="center"/>
    </xf>
    <xf numFmtId="3" fontId="11" fillId="3" borderId="0" xfId="1" applyNumberFormat="1" applyFont="1" applyFill="1" applyAlignment="1">
      <alignment horizontal="center"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1893095</xdr:colOff>
      <xdr:row>0</xdr:row>
      <xdr:rowOff>76200</xdr:rowOff>
    </xdr:from>
    <xdr:to>
      <xdr:col>2</xdr:col>
      <xdr:colOff>683420</xdr:colOff>
      <xdr:row>3</xdr:row>
      <xdr:rowOff>161925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8595" y="762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1881188</xdr:colOff>
      <xdr:row>158</xdr:row>
      <xdr:rowOff>42863</xdr:rowOff>
    </xdr:from>
    <xdr:to>
      <xdr:col>2</xdr:col>
      <xdr:colOff>671513</xdr:colOff>
      <xdr:row>161</xdr:row>
      <xdr:rowOff>128588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29570363"/>
          <a:ext cx="695325" cy="692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U256"/>
  <sheetViews>
    <sheetView showGridLines="0" tabSelected="1" zoomScale="85" zoomScaleNormal="85" workbookViewId="0">
      <selection activeCell="A78" sqref="A78:A89"/>
    </sheetView>
  </sheetViews>
  <sheetFormatPr defaultColWidth="7.85546875" defaultRowHeight="15.75" x14ac:dyDescent="0.25"/>
  <cols>
    <col min="1" max="1" width="88.5703125" style="11" customWidth="1"/>
    <col min="2" max="2" width="28.5703125" style="11" bestFit="1" customWidth="1"/>
    <col min="3" max="3" width="22" style="11" customWidth="1"/>
    <col min="4" max="4" width="21.7109375" style="11" customWidth="1"/>
    <col min="5" max="5" width="23.42578125" style="11" customWidth="1"/>
    <col min="6" max="6" width="0.7109375" style="11" customWidth="1"/>
    <col min="7" max="7" width="21.140625" style="11" customWidth="1"/>
    <col min="8" max="8" width="19.7109375" style="11" customWidth="1"/>
    <col min="9" max="9" width="24.140625" style="12" customWidth="1"/>
    <col min="10" max="10" width="27.42578125" style="11" customWidth="1"/>
    <col min="11" max="11" width="23.28515625" style="11" bestFit="1" customWidth="1"/>
    <col min="12" max="12" width="21.42578125" style="11" customWidth="1"/>
    <col min="13" max="13" width="22.85546875" style="11" customWidth="1"/>
    <col min="14" max="14" width="21" style="11" customWidth="1"/>
    <col min="15" max="15" width="18.7109375" style="11" bestFit="1" customWidth="1"/>
    <col min="16" max="16" width="17.42578125" style="11" bestFit="1" customWidth="1"/>
    <col min="17" max="17" width="5.5703125" style="11" customWidth="1"/>
    <col min="18" max="20" width="19.85546875" style="11" bestFit="1" customWidth="1"/>
    <col min="21" max="21" width="8" style="11" bestFit="1" customWidth="1"/>
    <col min="22" max="16384" width="7.85546875" style="11"/>
  </cols>
  <sheetData>
    <row r="1" spans="1:9" x14ac:dyDescent="0.25">
      <c r="A1" s="10"/>
    </row>
    <row r="2" spans="1:9" x14ac:dyDescent="0.25">
      <c r="A2" s="10"/>
    </row>
    <row r="3" spans="1:9" x14ac:dyDescent="0.25">
      <c r="A3" s="13"/>
      <c r="B3" s="13"/>
      <c r="C3" s="13"/>
      <c r="D3" s="13"/>
      <c r="E3" s="13"/>
    </row>
    <row r="4" spans="1:9" x14ac:dyDescent="0.25">
      <c r="A4" s="13"/>
      <c r="B4" s="13"/>
      <c r="C4" s="13"/>
      <c r="D4" s="13"/>
      <c r="E4" s="13"/>
    </row>
    <row r="5" spans="1:9" x14ac:dyDescent="0.25">
      <c r="A5" s="357" t="s">
        <v>0</v>
      </c>
      <c r="B5" s="357"/>
      <c r="C5" s="357"/>
      <c r="D5" s="357"/>
      <c r="E5" s="357"/>
      <c r="F5" s="357"/>
      <c r="G5" s="357"/>
      <c r="H5" s="357"/>
      <c r="I5" s="357"/>
    </row>
    <row r="6" spans="1:9" x14ac:dyDescent="0.25">
      <c r="A6" s="357" t="s">
        <v>1</v>
      </c>
      <c r="B6" s="357"/>
      <c r="C6" s="357"/>
      <c r="D6" s="357"/>
      <c r="E6" s="357"/>
      <c r="F6" s="357"/>
      <c r="G6" s="357"/>
      <c r="H6" s="357"/>
      <c r="I6" s="357"/>
    </row>
    <row r="7" spans="1:9" x14ac:dyDescent="0.25">
      <c r="A7" s="358" t="s">
        <v>2</v>
      </c>
      <c r="B7" s="358"/>
      <c r="C7" s="358"/>
      <c r="D7" s="358"/>
      <c r="E7" s="358"/>
      <c r="F7" s="358"/>
      <c r="G7" s="358"/>
      <c r="H7" s="358"/>
      <c r="I7" s="358"/>
    </row>
    <row r="8" spans="1:9" x14ac:dyDescent="0.25">
      <c r="A8" s="357" t="s">
        <v>3</v>
      </c>
      <c r="B8" s="357"/>
      <c r="C8" s="357"/>
      <c r="D8" s="357"/>
      <c r="E8" s="357"/>
      <c r="F8" s="357"/>
      <c r="G8" s="357"/>
      <c r="H8" s="357"/>
      <c r="I8" s="357"/>
    </row>
    <row r="9" spans="1:9" x14ac:dyDescent="0.25">
      <c r="A9" s="357" t="s">
        <v>202</v>
      </c>
      <c r="B9" s="357"/>
      <c r="C9" s="357"/>
      <c r="D9" s="357"/>
      <c r="E9" s="357"/>
      <c r="F9" s="357"/>
      <c r="G9" s="357"/>
      <c r="H9" s="357"/>
      <c r="I9" s="357"/>
    </row>
    <row r="10" spans="1:9" x14ac:dyDescent="0.25">
      <c r="A10" s="14"/>
      <c r="B10" s="14"/>
      <c r="C10" s="14"/>
      <c r="D10" s="14"/>
      <c r="E10" s="14"/>
      <c r="G10" s="15"/>
    </row>
    <row r="11" spans="1:9" x14ac:dyDescent="0.25">
      <c r="A11" s="16"/>
      <c r="B11" s="34"/>
      <c r="C11" s="34"/>
      <c r="D11" s="16"/>
      <c r="E11" s="16"/>
      <c r="I11" s="255" t="s">
        <v>205</v>
      </c>
    </row>
    <row r="12" spans="1:9" x14ac:dyDescent="0.25">
      <c r="A12" s="17" t="s">
        <v>4</v>
      </c>
      <c r="B12" s="15"/>
      <c r="E12" s="15"/>
      <c r="I12" s="18">
        <v>1</v>
      </c>
    </row>
    <row r="13" spans="1:9" x14ac:dyDescent="0.25">
      <c r="A13" s="372" t="s">
        <v>5</v>
      </c>
      <c r="B13" s="372"/>
      <c r="C13" s="372"/>
      <c r="D13" s="372"/>
      <c r="E13" s="372"/>
      <c r="F13" s="372"/>
      <c r="G13" s="372"/>
      <c r="H13" s="372"/>
      <c r="I13" s="372"/>
    </row>
    <row r="14" spans="1:9" x14ac:dyDescent="0.25">
      <c r="A14" s="314"/>
      <c r="B14" s="314"/>
      <c r="C14" s="313"/>
      <c r="D14" s="313"/>
      <c r="E14" s="313"/>
      <c r="F14" s="313"/>
      <c r="G14" s="313"/>
      <c r="H14" s="313"/>
      <c r="I14" s="313"/>
    </row>
    <row r="15" spans="1:9" x14ac:dyDescent="0.25">
      <c r="A15" s="282" t="s">
        <v>6</v>
      </c>
      <c r="B15" s="365" t="s">
        <v>7</v>
      </c>
      <c r="C15" s="351" t="s">
        <v>203</v>
      </c>
      <c r="D15" s="373"/>
      <c r="E15" s="373"/>
      <c r="F15" s="373"/>
      <c r="G15" s="373"/>
      <c r="H15" s="373"/>
      <c r="I15" s="373"/>
    </row>
    <row r="16" spans="1:9" x14ac:dyDescent="0.25">
      <c r="A16" s="282"/>
      <c r="B16" s="365"/>
      <c r="C16" s="284" t="s">
        <v>8</v>
      </c>
      <c r="D16" s="285"/>
      <c r="E16" s="285"/>
      <c r="F16" s="285"/>
      <c r="G16" s="285"/>
      <c r="H16" s="285"/>
      <c r="I16" s="285"/>
    </row>
    <row r="17" spans="1:13" x14ac:dyDescent="0.25">
      <c r="A17" s="283"/>
      <c r="B17" s="366"/>
      <c r="C17" s="366" t="s">
        <v>9</v>
      </c>
      <c r="D17" s="371"/>
      <c r="E17" s="371"/>
      <c r="F17" s="371"/>
      <c r="G17" s="371"/>
      <c r="H17" s="371"/>
      <c r="I17" s="371"/>
    </row>
    <row r="18" spans="1:13" s="19" customFormat="1" x14ac:dyDescent="0.25">
      <c r="A18" s="213" t="s">
        <v>10</v>
      </c>
      <c r="B18" s="98">
        <f>B19+B26+B27+B30+B36</f>
        <v>106935433998.17999</v>
      </c>
      <c r="C18" s="28"/>
      <c r="D18" s="54"/>
      <c r="E18" s="54"/>
      <c r="F18" s="54"/>
      <c r="G18" s="54"/>
      <c r="H18" s="54"/>
      <c r="I18" s="100">
        <f>I19+I26+I27+I30+I36</f>
        <v>35793584585.609993</v>
      </c>
      <c r="J18" s="132"/>
      <c r="K18" s="132"/>
      <c r="M18" s="242"/>
    </row>
    <row r="19" spans="1:13" x14ac:dyDescent="0.25">
      <c r="A19" s="181" t="s">
        <v>11</v>
      </c>
      <c r="B19" s="99">
        <f>SUM(B20:B25)</f>
        <v>57016000917.669998</v>
      </c>
      <c r="C19" s="25"/>
      <c r="D19" s="20"/>
      <c r="E19" s="20"/>
      <c r="F19" s="20"/>
      <c r="G19" s="20"/>
      <c r="H19" s="20"/>
      <c r="I19" s="101">
        <f>I20+I21+I22+I23+I24+I25</f>
        <v>21490162598.309998</v>
      </c>
    </row>
    <row r="20" spans="1:13" x14ac:dyDescent="0.25">
      <c r="A20" s="214" t="s">
        <v>173</v>
      </c>
      <c r="B20" s="99">
        <v>41327392961.239998</v>
      </c>
      <c r="C20" s="25"/>
      <c r="D20" s="20"/>
      <c r="E20" s="20"/>
      <c r="F20" s="20"/>
      <c r="G20" s="20"/>
      <c r="H20" s="20"/>
      <c r="I20" s="101">
        <v>15520380086.719999</v>
      </c>
      <c r="J20" s="238"/>
      <c r="K20" s="241"/>
      <c r="M20" s="242"/>
    </row>
    <row r="21" spans="1:13" x14ac:dyDescent="0.25">
      <c r="A21" s="214" t="s">
        <v>174</v>
      </c>
      <c r="B21" s="99">
        <v>2278591185.8200002</v>
      </c>
      <c r="C21" s="25"/>
      <c r="D21" s="20"/>
      <c r="E21" s="20"/>
      <c r="F21" s="20"/>
      <c r="G21" s="20"/>
      <c r="H21" s="20"/>
      <c r="I21" s="101">
        <v>1650029084.0899999</v>
      </c>
      <c r="J21" s="238"/>
      <c r="K21" s="238"/>
      <c r="M21" s="242"/>
    </row>
    <row r="22" spans="1:13" x14ac:dyDescent="0.25">
      <c r="A22" s="214" t="s">
        <v>175</v>
      </c>
      <c r="B22" s="99">
        <v>1386400759.8900001</v>
      </c>
      <c r="C22" s="25"/>
      <c r="D22" s="20"/>
      <c r="E22" s="20"/>
      <c r="F22" s="20"/>
      <c r="G22" s="20"/>
      <c r="H22" s="20"/>
      <c r="I22" s="101">
        <v>413340763.25</v>
      </c>
      <c r="J22" s="238"/>
      <c r="K22" s="238"/>
      <c r="M22" s="242"/>
    </row>
    <row r="23" spans="1:13" x14ac:dyDescent="0.25">
      <c r="A23" s="214" t="s">
        <v>200</v>
      </c>
      <c r="B23" s="99">
        <v>0</v>
      </c>
      <c r="C23" s="25"/>
      <c r="D23" s="20"/>
      <c r="E23" s="20"/>
      <c r="F23" s="20"/>
      <c r="G23" s="20"/>
      <c r="H23" s="20"/>
      <c r="I23" s="101">
        <v>0</v>
      </c>
      <c r="J23" s="238"/>
      <c r="K23" s="238"/>
    </row>
    <row r="24" spans="1:13" x14ac:dyDescent="0.25">
      <c r="A24" s="214" t="s">
        <v>176</v>
      </c>
      <c r="B24" s="99">
        <v>7341509402.4899998</v>
      </c>
      <c r="C24" s="25"/>
      <c r="D24" s="20"/>
      <c r="E24" s="20"/>
      <c r="F24" s="20"/>
      <c r="G24" s="20"/>
      <c r="H24" s="20"/>
      <c r="I24" s="101">
        <v>1936377063.26</v>
      </c>
      <c r="J24" s="159"/>
      <c r="K24" s="159"/>
      <c r="M24" s="19"/>
    </row>
    <row r="25" spans="1:13" x14ac:dyDescent="0.25">
      <c r="A25" s="215" t="s">
        <v>177</v>
      </c>
      <c r="B25" s="99">
        <v>4682106608.2299995</v>
      </c>
      <c r="C25" s="25"/>
      <c r="D25" s="20"/>
      <c r="E25" s="20"/>
      <c r="F25" s="20"/>
      <c r="G25" s="20"/>
      <c r="H25" s="20"/>
      <c r="I25" s="101">
        <v>1970035600.99</v>
      </c>
      <c r="K25" s="15"/>
    </row>
    <row r="26" spans="1:13" ht="15.75" customHeight="1" x14ac:dyDescent="0.25">
      <c r="A26" s="216" t="s">
        <v>178</v>
      </c>
      <c r="B26" s="99">
        <v>1767638877.8800001</v>
      </c>
      <c r="C26" s="55"/>
      <c r="D26" s="56"/>
      <c r="E26" s="56"/>
      <c r="F26" s="56"/>
      <c r="G26" s="56"/>
      <c r="H26" s="56"/>
      <c r="I26" s="102">
        <v>521042274.62</v>
      </c>
      <c r="J26" s="260"/>
      <c r="K26" s="260"/>
      <c r="L26" s="260"/>
    </row>
    <row r="27" spans="1:13" x14ac:dyDescent="0.25">
      <c r="A27" s="216" t="s">
        <v>179</v>
      </c>
      <c r="B27" s="99">
        <f>B28+B29</f>
        <v>29432946174.689999</v>
      </c>
      <c r="C27" s="25"/>
      <c r="D27" s="20"/>
      <c r="E27" s="20"/>
      <c r="F27" s="20"/>
      <c r="G27" s="20"/>
      <c r="H27" s="20"/>
      <c r="I27" s="101">
        <f>I28+I29</f>
        <v>7551354890.3400002</v>
      </c>
      <c r="J27" s="260"/>
      <c r="K27" s="260"/>
      <c r="L27" s="260"/>
    </row>
    <row r="28" spans="1:13" x14ac:dyDescent="0.25">
      <c r="A28" s="216" t="s">
        <v>180</v>
      </c>
      <c r="B28" s="99">
        <v>2576852395.1900001</v>
      </c>
      <c r="C28" s="25"/>
      <c r="D28" s="20"/>
      <c r="E28" s="20"/>
      <c r="F28" s="20"/>
      <c r="G28" s="20"/>
      <c r="H28" s="20"/>
      <c r="I28" s="101">
        <v>1224862783.3800001</v>
      </c>
    </row>
    <row r="29" spans="1:13" x14ac:dyDescent="0.25">
      <c r="A29" s="216" t="s">
        <v>181</v>
      </c>
      <c r="B29" s="99">
        <v>26856093779.5</v>
      </c>
      <c r="C29" s="25"/>
      <c r="D29" s="20"/>
      <c r="E29" s="20"/>
      <c r="F29" s="20"/>
      <c r="G29" s="20"/>
      <c r="H29" s="20"/>
      <c r="I29" s="101">
        <v>6326492106.96</v>
      </c>
      <c r="J29" s="191"/>
    </row>
    <row r="30" spans="1:13" x14ac:dyDescent="0.25">
      <c r="A30" s="181" t="s">
        <v>12</v>
      </c>
      <c r="B30" s="99">
        <f>SUM(B31:B35)</f>
        <v>11107533566.59</v>
      </c>
      <c r="C30" s="25"/>
      <c r="D30" s="20"/>
      <c r="E30" s="20"/>
      <c r="F30" s="20"/>
      <c r="G30" s="20"/>
      <c r="H30" s="20"/>
      <c r="I30" s="101">
        <f>SUM(I31:O35)</f>
        <v>3802947482.2800002</v>
      </c>
    </row>
    <row r="31" spans="1:13" x14ac:dyDescent="0.25">
      <c r="A31" s="216" t="s">
        <v>182</v>
      </c>
      <c r="B31" s="99">
        <v>2895769747.8299999</v>
      </c>
      <c r="C31" s="25"/>
      <c r="D31" s="20"/>
      <c r="E31" s="20"/>
      <c r="F31" s="20"/>
      <c r="G31" s="20"/>
      <c r="H31" s="20"/>
      <c r="I31" s="101">
        <v>1076742267.02</v>
      </c>
    </row>
    <row r="32" spans="1:13" hidden="1" x14ac:dyDescent="0.25">
      <c r="A32" s="217" t="s">
        <v>13</v>
      </c>
      <c r="B32" s="174"/>
      <c r="C32" s="175"/>
      <c r="D32" s="176"/>
      <c r="E32" s="176"/>
      <c r="F32" s="176"/>
      <c r="G32" s="176"/>
      <c r="H32" s="176"/>
      <c r="I32" s="177"/>
    </row>
    <row r="33" spans="1:13" x14ac:dyDescent="0.25">
      <c r="A33" s="216" t="s">
        <v>183</v>
      </c>
      <c r="B33" s="99">
        <v>1166941941.3800001</v>
      </c>
      <c r="C33" s="25"/>
      <c r="D33" s="20"/>
      <c r="E33" s="20"/>
      <c r="F33" s="20"/>
      <c r="G33" s="20"/>
      <c r="H33" s="20"/>
      <c r="I33" s="101">
        <v>335538189.38</v>
      </c>
      <c r="J33"/>
      <c r="K33"/>
      <c r="L33"/>
      <c r="M33"/>
    </row>
    <row r="34" spans="1:13" x14ac:dyDescent="0.25">
      <c r="A34" s="216" t="s">
        <v>184</v>
      </c>
      <c r="B34" s="99">
        <v>4437477650.9499998</v>
      </c>
      <c r="C34" s="25"/>
      <c r="D34" s="20"/>
      <c r="E34" s="20"/>
      <c r="F34" s="20"/>
      <c r="G34" s="20"/>
      <c r="H34" s="20"/>
      <c r="I34" s="101">
        <v>1680139793.6700001</v>
      </c>
    </row>
    <row r="35" spans="1:13" x14ac:dyDescent="0.25">
      <c r="A35" s="216" t="s">
        <v>186</v>
      </c>
      <c r="B35" s="105">
        <v>2607344226.4299998</v>
      </c>
      <c r="C35" s="25"/>
      <c r="D35" s="20"/>
      <c r="E35" s="20"/>
      <c r="F35" s="20"/>
      <c r="G35" s="20"/>
      <c r="H35" s="20"/>
      <c r="I35" s="103">
        <v>710527232.21000004</v>
      </c>
      <c r="J35" s="15"/>
    </row>
    <row r="36" spans="1:13" x14ac:dyDescent="0.25">
      <c r="A36" s="181" t="s">
        <v>14</v>
      </c>
      <c r="B36" s="99">
        <f>B38+B37</f>
        <v>7611314461.3499994</v>
      </c>
      <c r="C36" s="25"/>
      <c r="D36" s="20"/>
      <c r="E36" s="20"/>
      <c r="F36" s="20"/>
      <c r="G36" s="20"/>
      <c r="H36" s="20"/>
      <c r="I36" s="101">
        <f>I38+I37</f>
        <v>2428077340.0599999</v>
      </c>
    </row>
    <row r="37" spans="1:13" x14ac:dyDescent="0.25">
      <c r="A37" s="216" t="s">
        <v>185</v>
      </c>
      <c r="B37" s="99">
        <v>16348259.16</v>
      </c>
      <c r="C37" s="25"/>
      <c r="D37" s="20"/>
      <c r="E37" s="20"/>
      <c r="F37" s="20"/>
      <c r="G37" s="20"/>
      <c r="H37" s="20"/>
      <c r="I37" s="101">
        <v>17862697.829999998</v>
      </c>
    </row>
    <row r="38" spans="1:13" x14ac:dyDescent="0.25">
      <c r="A38" s="216" t="s">
        <v>187</v>
      </c>
      <c r="B38" s="99">
        <v>7594966202.1899996</v>
      </c>
      <c r="C38" s="25"/>
      <c r="D38" s="20"/>
      <c r="E38" s="20"/>
      <c r="F38" s="20"/>
      <c r="G38" s="20"/>
      <c r="H38" s="20"/>
      <c r="I38" s="101">
        <v>2410214642.23</v>
      </c>
    </row>
    <row r="39" spans="1:13" x14ac:dyDescent="0.25">
      <c r="A39" s="218" t="s">
        <v>15</v>
      </c>
      <c r="B39" s="106">
        <f>B18-(B28+B37)</f>
        <v>104342233343.82999</v>
      </c>
      <c r="C39" s="25"/>
      <c r="D39" s="20"/>
      <c r="E39" s="20"/>
      <c r="F39" s="20"/>
      <c r="G39" s="20"/>
      <c r="H39" s="20"/>
      <c r="I39" s="190">
        <f>I18-(I28+I37)</f>
        <v>34550859104.399994</v>
      </c>
    </row>
    <row r="40" spans="1:13" x14ac:dyDescent="0.25">
      <c r="A40" s="218" t="s">
        <v>16</v>
      </c>
      <c r="B40" s="106">
        <v>7524070591.3000002</v>
      </c>
      <c r="C40" s="25"/>
      <c r="D40" s="20"/>
      <c r="E40" s="20"/>
      <c r="F40" s="20"/>
      <c r="G40" s="20"/>
      <c r="H40" s="20"/>
      <c r="I40" s="104">
        <v>2273110369.29</v>
      </c>
    </row>
    <row r="41" spans="1:13" x14ac:dyDescent="0.25">
      <c r="A41" s="218" t="s">
        <v>17</v>
      </c>
      <c r="B41" s="106">
        <v>746866406.99000001</v>
      </c>
      <c r="C41" s="25"/>
      <c r="D41" s="20"/>
      <c r="E41" s="20"/>
      <c r="F41" s="20"/>
      <c r="G41" s="20"/>
      <c r="H41" s="20"/>
      <c r="I41" s="104">
        <v>433274307.13999999</v>
      </c>
    </row>
    <row r="42" spans="1:13" s="19" customFormat="1" x14ac:dyDescent="0.25">
      <c r="A42" s="218" t="s">
        <v>18</v>
      </c>
      <c r="B42" s="106">
        <f>B43+B44+B45+B49+B52</f>
        <v>651838079.40999985</v>
      </c>
      <c r="C42" s="24"/>
      <c r="D42" s="32"/>
      <c r="E42" s="32"/>
      <c r="F42" s="32"/>
      <c r="G42" s="32"/>
      <c r="H42" s="32"/>
      <c r="I42" s="104">
        <f>I43+I44+I45+I49+I52</f>
        <v>894930423.21999991</v>
      </c>
      <c r="J42" s="238"/>
      <c r="K42" s="238"/>
      <c r="M42" s="242"/>
    </row>
    <row r="43" spans="1:13" x14ac:dyDescent="0.25">
      <c r="A43" s="181" t="s">
        <v>19</v>
      </c>
      <c r="B43" s="99">
        <v>51541821</v>
      </c>
      <c r="C43" s="25"/>
      <c r="D43" s="20"/>
      <c r="E43" s="20"/>
      <c r="F43" s="20"/>
      <c r="G43" s="20"/>
      <c r="H43" s="20"/>
      <c r="I43" s="101">
        <v>0</v>
      </c>
      <c r="J43" s="171"/>
      <c r="K43" s="171"/>
    </row>
    <row r="44" spans="1:13" x14ac:dyDescent="0.25">
      <c r="A44" s="181" t="s">
        <v>20</v>
      </c>
      <c r="B44" s="99">
        <v>143973701.91999999</v>
      </c>
      <c r="C44" s="25"/>
      <c r="D44" s="20"/>
      <c r="E44" s="20"/>
      <c r="F44" s="20"/>
      <c r="G44" s="20"/>
      <c r="H44" s="20"/>
      <c r="I44" s="101">
        <v>56970221.689999998</v>
      </c>
      <c r="J44" s="238"/>
      <c r="K44" s="238"/>
      <c r="M44" s="242"/>
    </row>
    <row r="45" spans="1:13" s="19" customFormat="1" x14ac:dyDescent="0.25">
      <c r="A45" s="181" t="s">
        <v>21</v>
      </c>
      <c r="B45" s="99">
        <f>B46+B47+B48</f>
        <v>1722662.17</v>
      </c>
      <c r="C45" s="25"/>
      <c r="D45" s="20"/>
      <c r="E45" s="20"/>
      <c r="F45" s="20"/>
      <c r="G45" s="20"/>
      <c r="H45" s="20"/>
      <c r="I45" s="101">
        <f>I46+I47+I48</f>
        <v>2413050.9700000002</v>
      </c>
      <c r="J45" s="238"/>
      <c r="K45" s="238"/>
      <c r="M45" s="242"/>
    </row>
    <row r="46" spans="1:13" s="19" customFormat="1" x14ac:dyDescent="0.25">
      <c r="A46" s="216" t="s">
        <v>22</v>
      </c>
      <c r="B46" s="99">
        <v>0</v>
      </c>
      <c r="C46" s="25"/>
      <c r="D46" s="20"/>
      <c r="E46" s="20"/>
      <c r="F46" s="20"/>
      <c r="G46" s="20"/>
      <c r="H46" s="20"/>
      <c r="I46" s="101">
        <v>0</v>
      </c>
      <c r="J46" s="238"/>
      <c r="K46" s="238"/>
      <c r="M46" s="242"/>
    </row>
    <row r="47" spans="1:13" s="19" customFormat="1" x14ac:dyDescent="0.25">
      <c r="A47" s="216" t="s">
        <v>23</v>
      </c>
      <c r="B47" s="99">
        <v>0</v>
      </c>
      <c r="C47" s="25"/>
      <c r="D47" s="20"/>
      <c r="E47" s="20"/>
      <c r="F47" s="20"/>
      <c r="G47" s="20"/>
      <c r="H47" s="20"/>
      <c r="I47" s="101">
        <v>0</v>
      </c>
      <c r="J47" s="238"/>
      <c r="K47" s="238"/>
      <c r="M47" s="11"/>
    </row>
    <row r="48" spans="1:13" s="19" customFormat="1" x14ac:dyDescent="0.25">
      <c r="A48" s="216" t="s">
        <v>24</v>
      </c>
      <c r="B48" s="99">
        <v>1722662.17</v>
      </c>
      <c r="C48" s="25"/>
      <c r="D48" s="20"/>
      <c r="E48" s="20"/>
      <c r="F48" s="20"/>
      <c r="G48" s="20"/>
      <c r="H48" s="20"/>
      <c r="I48" s="64">
        <v>2413050.9700000002</v>
      </c>
      <c r="J48" s="238"/>
      <c r="K48" s="238"/>
    </row>
    <row r="49" spans="1:13" x14ac:dyDescent="0.25">
      <c r="A49" s="181" t="s">
        <v>25</v>
      </c>
      <c r="B49" s="99">
        <f>B50+B51</f>
        <v>340292681</v>
      </c>
      <c r="C49" s="25"/>
      <c r="D49" s="20"/>
      <c r="E49" s="20"/>
      <c r="F49" s="20"/>
      <c r="G49" s="20"/>
      <c r="H49" s="20"/>
      <c r="I49" s="101">
        <f>I50+I51</f>
        <v>1000000</v>
      </c>
      <c r="K49" s="90"/>
      <c r="L49" s="90"/>
      <c r="M49" s="90"/>
    </row>
    <row r="50" spans="1:13" x14ac:dyDescent="0.25">
      <c r="A50" s="216" t="s">
        <v>188</v>
      </c>
      <c r="B50" s="99">
        <v>284429945</v>
      </c>
      <c r="C50" s="25"/>
      <c r="D50" s="20"/>
      <c r="E50" s="20"/>
      <c r="F50" s="20"/>
      <c r="G50" s="20"/>
      <c r="H50" s="20"/>
      <c r="I50" s="101">
        <v>0</v>
      </c>
    </row>
    <row r="51" spans="1:13" x14ac:dyDescent="0.25">
      <c r="A51" s="216" t="s">
        <v>189</v>
      </c>
      <c r="B51" s="99">
        <v>55862736</v>
      </c>
      <c r="C51" s="25"/>
      <c r="D51" s="20"/>
      <c r="E51" s="20"/>
      <c r="F51" s="20"/>
      <c r="G51" s="20"/>
      <c r="H51" s="20"/>
      <c r="I51" s="101">
        <v>1000000</v>
      </c>
    </row>
    <row r="52" spans="1:13" x14ac:dyDescent="0.25">
      <c r="A52" s="181" t="s">
        <v>26</v>
      </c>
      <c r="B52" s="99">
        <f>B53+B54</f>
        <v>114307213.31999999</v>
      </c>
      <c r="C52" s="25"/>
      <c r="D52" s="20"/>
      <c r="E52" s="20"/>
      <c r="F52" s="20"/>
      <c r="G52" s="20"/>
      <c r="H52" s="20"/>
      <c r="I52" s="101">
        <f>I53+I54</f>
        <v>834547150.55999994</v>
      </c>
    </row>
    <row r="53" spans="1:13" x14ac:dyDescent="0.25">
      <c r="A53" s="216" t="s">
        <v>190</v>
      </c>
      <c r="B53" s="99">
        <v>0</v>
      </c>
      <c r="C53" s="25"/>
      <c r="D53" s="20"/>
      <c r="E53" s="20"/>
      <c r="F53" s="20"/>
      <c r="G53" s="20"/>
      <c r="H53" s="20"/>
      <c r="I53" s="101">
        <v>0</v>
      </c>
    </row>
    <row r="54" spans="1:13" x14ac:dyDescent="0.25">
      <c r="A54" s="216" t="s">
        <v>191</v>
      </c>
      <c r="B54" s="99">
        <v>114307213.31999999</v>
      </c>
      <c r="C54" s="25"/>
      <c r="D54" s="20"/>
      <c r="E54" s="20"/>
      <c r="F54" s="20"/>
      <c r="G54" s="20"/>
      <c r="H54" s="20"/>
      <c r="I54" s="101">
        <v>834547150.55999994</v>
      </c>
    </row>
    <row r="55" spans="1:13" ht="31.5" x14ac:dyDescent="0.25">
      <c r="A55" s="219" t="s">
        <v>27</v>
      </c>
      <c r="B55" s="106">
        <f>B42-(B43+B44+B46+B47+B53)</f>
        <v>456322556.48999989</v>
      </c>
      <c r="C55" s="25"/>
      <c r="D55" s="20"/>
      <c r="E55" s="20"/>
      <c r="F55" s="20"/>
      <c r="G55" s="20"/>
      <c r="H55" s="20"/>
      <c r="I55" s="104">
        <f>I42-(I43+I44+I46+I47+I53)</f>
        <v>837960201.52999997</v>
      </c>
    </row>
    <row r="56" spans="1:13" x14ac:dyDescent="0.25">
      <c r="A56" s="219" t="s">
        <v>28</v>
      </c>
      <c r="B56" s="106">
        <v>0</v>
      </c>
      <c r="C56" s="25"/>
      <c r="D56" s="20"/>
      <c r="E56" s="20"/>
      <c r="F56" s="20"/>
      <c r="G56" s="20"/>
      <c r="H56" s="20"/>
      <c r="I56" s="104">
        <v>0</v>
      </c>
    </row>
    <row r="57" spans="1:13" s="19" customFormat="1" x14ac:dyDescent="0.25">
      <c r="A57" s="219" t="s">
        <v>29</v>
      </c>
      <c r="B57" s="107">
        <v>0</v>
      </c>
      <c r="C57" s="57"/>
      <c r="D57" s="58"/>
      <c r="E57" s="58"/>
      <c r="F57" s="58"/>
      <c r="G57" s="58"/>
      <c r="H57" s="58"/>
      <c r="I57" s="104">
        <v>0</v>
      </c>
    </row>
    <row r="58" spans="1:13" s="19" customFormat="1" x14ac:dyDescent="0.25">
      <c r="A58" s="187" t="s">
        <v>30</v>
      </c>
      <c r="B58" s="200">
        <f>B39+B40+B55+B56</f>
        <v>112322626491.62</v>
      </c>
      <c r="C58" s="87"/>
      <c r="D58" s="88"/>
      <c r="E58" s="88"/>
      <c r="F58" s="88"/>
      <c r="G58" s="88"/>
      <c r="H58" s="88"/>
      <c r="I58" s="259">
        <f>I39+I40+I55+I56</f>
        <v>37661929675.219994</v>
      </c>
      <c r="J58" s="240"/>
      <c r="K58" s="240"/>
      <c r="L58" s="6"/>
      <c r="M58" s="242"/>
    </row>
    <row r="59" spans="1:13" s="19" customFormat="1" x14ac:dyDescent="0.25">
      <c r="A59" s="187" t="s">
        <v>31</v>
      </c>
      <c r="B59" s="200">
        <f>B39+B55</f>
        <v>104798555900.31999</v>
      </c>
      <c r="C59" s="88"/>
      <c r="D59" s="88"/>
      <c r="E59" s="88"/>
      <c r="F59" s="88"/>
      <c r="G59" s="88"/>
      <c r="H59" s="88"/>
      <c r="I59" s="259">
        <f>I39+I55</f>
        <v>35388819305.929993</v>
      </c>
      <c r="J59" s="240"/>
      <c r="K59" s="240"/>
      <c r="L59" s="6"/>
      <c r="M59" s="242"/>
    </row>
    <row r="60" spans="1:13" ht="9.9499999999999993" customHeight="1" x14ac:dyDescent="0.25">
      <c r="A60" s="21"/>
      <c r="B60" s="22"/>
      <c r="C60" s="13"/>
      <c r="D60" s="13"/>
      <c r="E60" s="13"/>
      <c r="H60" s="16"/>
      <c r="I60" s="23"/>
      <c r="J60" s="244"/>
      <c r="K60" s="244"/>
      <c r="L60" s="4"/>
    </row>
    <row r="61" spans="1:13" x14ac:dyDescent="0.25">
      <c r="A61" s="281" t="s">
        <v>32</v>
      </c>
      <c r="B61" s="284" t="s">
        <v>33</v>
      </c>
      <c r="C61" s="351" t="str">
        <f>C15</f>
        <v>ATÉ ABRIL/2026</v>
      </c>
      <c r="D61" s="373"/>
      <c r="E61" s="373"/>
      <c r="F61" s="373"/>
      <c r="G61" s="373"/>
      <c r="H61" s="373"/>
      <c r="I61" s="373"/>
      <c r="J61" s="245"/>
      <c r="K61" s="245"/>
      <c r="L61" s="243"/>
      <c r="M61" s="19"/>
    </row>
    <row r="62" spans="1:13" x14ac:dyDescent="0.2">
      <c r="A62" s="282"/>
      <c r="B62" s="365"/>
      <c r="C62" s="367" t="s">
        <v>34</v>
      </c>
      <c r="D62" s="367" t="s">
        <v>35</v>
      </c>
      <c r="E62" s="367" t="s">
        <v>36</v>
      </c>
      <c r="F62" s="284" t="s">
        <v>37</v>
      </c>
      <c r="G62" s="315"/>
      <c r="H62" s="284" t="s">
        <v>38</v>
      </c>
      <c r="I62" s="285"/>
      <c r="J62" s="5"/>
      <c r="K62" s="5"/>
      <c r="L62" s="5"/>
    </row>
    <row r="63" spans="1:13" x14ac:dyDescent="0.2">
      <c r="A63" s="282"/>
      <c r="B63" s="365"/>
      <c r="C63" s="368"/>
      <c r="D63" s="368"/>
      <c r="E63" s="368"/>
      <c r="F63" s="365"/>
      <c r="G63" s="316"/>
      <c r="H63" s="365"/>
      <c r="I63" s="370"/>
      <c r="J63" s="3"/>
      <c r="K63" s="3"/>
      <c r="L63" s="3"/>
    </row>
    <row r="64" spans="1:13" x14ac:dyDescent="0.2">
      <c r="A64" s="282"/>
      <c r="B64" s="365"/>
      <c r="C64" s="368"/>
      <c r="D64" s="368"/>
      <c r="E64" s="368"/>
      <c r="F64" s="365"/>
      <c r="G64" s="316"/>
      <c r="H64" s="366"/>
      <c r="I64" s="371"/>
      <c r="J64" s="5"/>
      <c r="K64" s="5"/>
      <c r="L64" s="5"/>
    </row>
    <row r="65" spans="1:21" ht="31.5" x14ac:dyDescent="0.25">
      <c r="A65" s="283"/>
      <c r="B65" s="366"/>
      <c r="C65" s="369"/>
      <c r="D65" s="369"/>
      <c r="E65" s="369"/>
      <c r="F65" s="365"/>
      <c r="G65" s="316"/>
      <c r="H65" s="46" t="s">
        <v>39</v>
      </c>
      <c r="I65" s="47" t="s">
        <v>40</v>
      </c>
      <c r="J65" s="256"/>
      <c r="K65" s="16"/>
      <c r="L65" s="16"/>
    </row>
    <row r="66" spans="1:21" x14ac:dyDescent="0.25">
      <c r="A66" s="213" t="s">
        <v>41</v>
      </c>
      <c r="B66" s="167">
        <f>B67+B68+B69</f>
        <v>104327655079.26001</v>
      </c>
      <c r="C66" s="165">
        <f t="shared" ref="C66:I66" si="0">C67+C68+C69</f>
        <v>38271651426.68</v>
      </c>
      <c r="D66" s="110">
        <f>D67+D68+D69</f>
        <v>31743436849.669998</v>
      </c>
      <c r="E66" s="165">
        <f>E67+E68+E69</f>
        <v>29514076522.889999</v>
      </c>
      <c r="F66" s="110"/>
      <c r="G66" s="111">
        <f>G67+G68+G69</f>
        <v>1834595889.49</v>
      </c>
      <c r="H66" s="165">
        <f t="shared" si="0"/>
        <v>591314650.41999996</v>
      </c>
      <c r="I66" s="104">
        <f t="shared" si="0"/>
        <v>584806928.58000004</v>
      </c>
      <c r="J66" s="237"/>
      <c r="K66" s="237"/>
      <c r="L66" s="237"/>
      <c r="M66" s="238"/>
      <c r="N66" s="238"/>
      <c r="O66" s="246"/>
      <c r="P66" s="238"/>
      <c r="Q66" s="238"/>
      <c r="S66" s="239"/>
      <c r="T66" s="239"/>
      <c r="U66" s="239"/>
    </row>
    <row r="67" spans="1:21" x14ac:dyDescent="0.25">
      <c r="A67" s="181" t="s">
        <v>42</v>
      </c>
      <c r="B67" s="112">
        <v>59518462980.400002</v>
      </c>
      <c r="C67" s="115">
        <v>21227360341.060001</v>
      </c>
      <c r="D67" s="113">
        <v>19473944566.950001</v>
      </c>
      <c r="E67" s="115">
        <v>18373611030.73</v>
      </c>
      <c r="F67" s="113"/>
      <c r="G67" s="114">
        <v>531336743.69999999</v>
      </c>
      <c r="H67" s="115">
        <v>67421158.549999997</v>
      </c>
      <c r="I67" s="101">
        <v>66469809.829999998</v>
      </c>
      <c r="J67" s="16"/>
      <c r="K67" s="16"/>
      <c r="L67" s="16"/>
      <c r="O67" s="242"/>
    </row>
    <row r="68" spans="1:21" x14ac:dyDescent="0.25">
      <c r="A68" s="181" t="s">
        <v>43</v>
      </c>
      <c r="B68" s="115">
        <v>5009316527.9700003</v>
      </c>
      <c r="C68" s="115">
        <v>1130072871.5999999</v>
      </c>
      <c r="D68" s="113">
        <v>1130068720.3299999</v>
      </c>
      <c r="E68" s="115">
        <v>1129995876.45</v>
      </c>
      <c r="F68" s="113"/>
      <c r="G68" s="114">
        <v>2401.5</v>
      </c>
      <c r="H68" s="115">
        <v>0</v>
      </c>
      <c r="I68" s="101">
        <v>0</v>
      </c>
      <c r="J68" s="237"/>
      <c r="K68" s="237"/>
      <c r="L68" s="237"/>
      <c r="M68" s="238"/>
      <c r="N68" s="238"/>
      <c r="O68" s="242"/>
      <c r="P68" s="238"/>
    </row>
    <row r="69" spans="1:21" x14ac:dyDescent="0.25">
      <c r="A69" s="181" t="s">
        <v>44</v>
      </c>
      <c r="B69" s="112">
        <f>B70+B71</f>
        <v>39799875570.889999</v>
      </c>
      <c r="C69" s="115">
        <f t="shared" ref="C69:I69" si="1">C70+C71</f>
        <v>15914218214.02</v>
      </c>
      <c r="D69" s="113">
        <f>D70+D71</f>
        <v>11139423562.389999</v>
      </c>
      <c r="E69" s="115">
        <f>E70+E71</f>
        <v>10010469615.709999</v>
      </c>
      <c r="F69" s="113"/>
      <c r="G69" s="114">
        <f>G70+G71</f>
        <v>1303256744.29</v>
      </c>
      <c r="H69" s="115">
        <f t="shared" si="1"/>
        <v>523893491.87</v>
      </c>
      <c r="I69" s="101">
        <f t="shared" si="1"/>
        <v>518337118.75</v>
      </c>
      <c r="J69" s="237"/>
      <c r="K69" s="237"/>
      <c r="L69" s="237"/>
      <c r="M69" s="238"/>
      <c r="N69" s="238"/>
      <c r="O69" s="242"/>
      <c r="P69" s="238"/>
    </row>
    <row r="70" spans="1:21" x14ac:dyDescent="0.25">
      <c r="A70" s="220" t="s">
        <v>45</v>
      </c>
      <c r="B70" s="112">
        <v>0</v>
      </c>
      <c r="C70" s="115">
        <v>0</v>
      </c>
      <c r="D70" s="113">
        <v>0</v>
      </c>
      <c r="E70" s="115">
        <v>0</v>
      </c>
      <c r="F70" s="113"/>
      <c r="G70" s="114">
        <v>0</v>
      </c>
      <c r="H70" s="115">
        <v>0</v>
      </c>
      <c r="I70" s="101">
        <v>0</v>
      </c>
      <c r="J70" s="237"/>
      <c r="K70" s="237"/>
      <c r="L70" s="237"/>
      <c r="M70" s="238"/>
      <c r="N70" s="238"/>
      <c r="O70" s="242"/>
      <c r="P70" s="238"/>
    </row>
    <row r="71" spans="1:21" x14ac:dyDescent="0.25">
      <c r="A71" s="220" t="s">
        <v>46</v>
      </c>
      <c r="B71" s="112">
        <v>39799875570.889999</v>
      </c>
      <c r="C71" s="115">
        <v>15914218214.02</v>
      </c>
      <c r="D71" s="113">
        <v>11139423562.389999</v>
      </c>
      <c r="E71" s="115">
        <v>10010469615.709999</v>
      </c>
      <c r="F71" s="113"/>
      <c r="G71" s="114">
        <v>1303256744.29</v>
      </c>
      <c r="H71" s="115">
        <v>523893491.87</v>
      </c>
      <c r="I71" s="101">
        <v>518337118.75</v>
      </c>
      <c r="J71" s="237"/>
      <c r="K71" s="237"/>
      <c r="L71" s="237"/>
      <c r="M71" s="238"/>
      <c r="N71" s="238"/>
      <c r="O71" s="242"/>
      <c r="P71" s="238"/>
    </row>
    <row r="72" spans="1:21" x14ac:dyDescent="0.25">
      <c r="A72" s="213" t="s">
        <v>47</v>
      </c>
      <c r="B72" s="108">
        <f>B66-B68</f>
        <v>99318338551.290009</v>
      </c>
      <c r="C72" s="166">
        <f>C66-C68</f>
        <v>37141578555.080002</v>
      </c>
      <c r="D72" s="109">
        <f>D66-D68</f>
        <v>30613368129.339996</v>
      </c>
      <c r="E72" s="166">
        <f>E66-E68</f>
        <v>28384080646.439999</v>
      </c>
      <c r="F72" s="109"/>
      <c r="G72" s="116">
        <f>G66-G68</f>
        <v>1834593487.99</v>
      </c>
      <c r="H72" s="166">
        <f>H66-H68</f>
        <v>591314650.41999996</v>
      </c>
      <c r="I72" s="104">
        <f>I66-I68</f>
        <v>584806928.58000004</v>
      </c>
      <c r="J72" s="237"/>
      <c r="K72" s="237"/>
      <c r="L72" s="237"/>
      <c r="M72" s="238"/>
      <c r="N72" s="238"/>
      <c r="O72" s="242"/>
      <c r="P72" s="238"/>
    </row>
    <row r="73" spans="1:21" x14ac:dyDescent="0.25">
      <c r="A73" s="213" t="s">
        <v>48</v>
      </c>
      <c r="B73" s="108">
        <v>11614149123</v>
      </c>
      <c r="C73" s="166">
        <v>1785184150.5899999</v>
      </c>
      <c r="D73" s="109">
        <v>1634425198.45</v>
      </c>
      <c r="E73" s="166">
        <v>1611907289.98</v>
      </c>
      <c r="F73" s="109"/>
      <c r="G73" s="116">
        <v>13838021.890000001</v>
      </c>
      <c r="H73" s="166">
        <v>6956500.5499999998</v>
      </c>
      <c r="I73" s="104">
        <v>6956500.5499999998</v>
      </c>
      <c r="J73" s="16"/>
      <c r="K73" s="16"/>
      <c r="L73" s="16"/>
    </row>
    <row r="74" spans="1:21" x14ac:dyDescent="0.25">
      <c r="A74" s="213" t="s">
        <v>49</v>
      </c>
      <c r="B74" s="108">
        <v>10000</v>
      </c>
      <c r="C74" s="166">
        <v>0</v>
      </c>
      <c r="D74" s="109">
        <v>0</v>
      </c>
      <c r="E74" s="166">
        <v>0</v>
      </c>
      <c r="F74" s="109"/>
      <c r="G74" s="116">
        <v>0</v>
      </c>
      <c r="H74" s="166">
        <v>0</v>
      </c>
      <c r="I74" s="104">
        <v>0</v>
      </c>
      <c r="J74" s="16"/>
      <c r="K74" s="16"/>
      <c r="L74" s="16"/>
    </row>
    <row r="75" spans="1:21" x14ac:dyDescent="0.25">
      <c r="A75" s="213" t="s">
        <v>50</v>
      </c>
      <c r="B75" s="108">
        <f>B76+B77+B82</f>
        <v>11899906877.790001</v>
      </c>
      <c r="C75" s="166">
        <f t="shared" ref="C75:I75" si="2">C76+C77+C82</f>
        <v>2708263145</v>
      </c>
      <c r="D75" s="109">
        <f>D76+D77+D82</f>
        <v>2006720445.03</v>
      </c>
      <c r="E75" s="166">
        <f>E76+E77+E82</f>
        <v>1920166456.9200001</v>
      </c>
      <c r="F75" s="109"/>
      <c r="G75" s="116">
        <f>G76+G77+G82</f>
        <v>162200706.32000002</v>
      </c>
      <c r="H75" s="166">
        <f t="shared" si="2"/>
        <v>385233408.27999997</v>
      </c>
      <c r="I75" s="104">
        <f t="shared" si="2"/>
        <v>335549804.85000002</v>
      </c>
      <c r="J75" s="236"/>
      <c r="K75" s="237"/>
      <c r="L75" s="237"/>
      <c r="M75" s="238"/>
      <c r="N75" s="238"/>
      <c r="O75" s="242"/>
      <c r="P75" s="238"/>
    </row>
    <row r="76" spans="1:21" x14ac:dyDescent="0.25">
      <c r="A76" s="181" t="s">
        <v>51</v>
      </c>
      <c r="B76" s="115">
        <v>6298274052.79</v>
      </c>
      <c r="C76" s="115">
        <v>1729046404.1600001</v>
      </c>
      <c r="D76" s="113">
        <v>1027697067.6799999</v>
      </c>
      <c r="E76" s="115">
        <v>941223929.89999998</v>
      </c>
      <c r="F76" s="113"/>
      <c r="G76" s="114">
        <v>161299001.86000001</v>
      </c>
      <c r="H76" s="115">
        <v>385233408.27999997</v>
      </c>
      <c r="I76" s="101">
        <v>335549804.85000002</v>
      </c>
      <c r="J76" s="16"/>
      <c r="K76" s="16"/>
      <c r="L76" s="16"/>
    </row>
    <row r="77" spans="1:21" x14ac:dyDescent="0.25">
      <c r="A77" s="181" t="s">
        <v>52</v>
      </c>
      <c r="B77" s="112">
        <f>SUM(B78:B81)</f>
        <v>177120675</v>
      </c>
      <c r="C77" s="115">
        <f>SUM(C78:C81)</f>
        <v>823990</v>
      </c>
      <c r="D77" s="113">
        <f>SUM(D78:D81)</f>
        <v>745285.32000000007</v>
      </c>
      <c r="E77" s="115">
        <f>SUM(E78:E81)</f>
        <v>745285.32000000007</v>
      </c>
      <c r="F77" s="113"/>
      <c r="G77" s="114">
        <f>SUM(G78:G81)</f>
        <v>890392.31</v>
      </c>
      <c r="H77" s="115">
        <f>SUM(H78:H81)</f>
        <v>0</v>
      </c>
      <c r="I77" s="101">
        <f>SUM(I78:I81)</f>
        <v>0</v>
      </c>
      <c r="J77" s="237"/>
      <c r="K77" s="237"/>
      <c r="L77" s="237"/>
      <c r="M77" s="238"/>
      <c r="N77" s="238"/>
      <c r="O77" s="242"/>
      <c r="P77" s="238"/>
    </row>
    <row r="78" spans="1:21" x14ac:dyDescent="0.25">
      <c r="A78" s="216" t="s">
        <v>53</v>
      </c>
      <c r="B78" s="112">
        <v>151126180</v>
      </c>
      <c r="C78" s="115">
        <v>593990</v>
      </c>
      <c r="D78" s="113">
        <v>515285.32</v>
      </c>
      <c r="E78" s="115">
        <v>515285.32</v>
      </c>
      <c r="F78" s="113"/>
      <c r="G78" s="114">
        <v>890392.31</v>
      </c>
      <c r="H78" s="115">
        <v>0</v>
      </c>
      <c r="I78" s="101">
        <v>0</v>
      </c>
      <c r="J78" s="237"/>
      <c r="K78" s="237"/>
      <c r="L78" s="237"/>
      <c r="M78" s="238"/>
      <c r="N78" s="238"/>
      <c r="O78" s="242"/>
      <c r="P78" s="238"/>
    </row>
    <row r="79" spans="1:21" x14ac:dyDescent="0.25">
      <c r="A79" s="216" t="s">
        <v>54</v>
      </c>
      <c r="B79" s="108">
        <v>0</v>
      </c>
      <c r="C79" s="115">
        <v>0</v>
      </c>
      <c r="D79" s="113">
        <v>0</v>
      </c>
      <c r="E79" s="115">
        <v>0</v>
      </c>
      <c r="F79" s="113"/>
      <c r="G79" s="114">
        <v>0</v>
      </c>
      <c r="H79" s="115">
        <v>0</v>
      </c>
      <c r="I79" s="101">
        <v>0</v>
      </c>
      <c r="J79" s="237"/>
      <c r="K79" s="237"/>
      <c r="L79" s="237"/>
      <c r="M79" s="238"/>
      <c r="N79" s="238"/>
      <c r="O79" s="242"/>
      <c r="P79" s="238"/>
    </row>
    <row r="80" spans="1:21" x14ac:dyDescent="0.25">
      <c r="A80" s="216" t="s">
        <v>55</v>
      </c>
      <c r="B80" s="112">
        <v>0</v>
      </c>
      <c r="C80" s="115">
        <v>0</v>
      </c>
      <c r="D80" s="113">
        <v>0</v>
      </c>
      <c r="E80" s="115">
        <v>0</v>
      </c>
      <c r="F80" s="113"/>
      <c r="G80" s="114">
        <v>0</v>
      </c>
      <c r="H80" s="115">
        <v>0</v>
      </c>
      <c r="I80" s="101">
        <v>0</v>
      </c>
      <c r="J80" s="26"/>
      <c r="K80" s="26"/>
      <c r="L80" s="16"/>
    </row>
    <row r="81" spans="1:18" x14ac:dyDescent="0.25">
      <c r="A81" s="216" t="s">
        <v>56</v>
      </c>
      <c r="B81" s="112">
        <v>25994495</v>
      </c>
      <c r="C81" s="115">
        <v>230000</v>
      </c>
      <c r="D81" s="113">
        <v>230000</v>
      </c>
      <c r="E81" s="115">
        <v>230000</v>
      </c>
      <c r="F81" s="113"/>
      <c r="G81" s="114">
        <v>0</v>
      </c>
      <c r="H81" s="115">
        <v>0</v>
      </c>
      <c r="I81" s="101">
        <v>0</v>
      </c>
      <c r="J81" s="237"/>
      <c r="K81" s="237"/>
      <c r="L81" s="237"/>
      <c r="M81" s="238"/>
      <c r="N81" s="238"/>
      <c r="O81" s="19"/>
      <c r="P81" s="238"/>
    </row>
    <row r="82" spans="1:18" x14ac:dyDescent="0.25">
      <c r="A82" s="181" t="s">
        <v>57</v>
      </c>
      <c r="B82" s="112">
        <v>5424512150</v>
      </c>
      <c r="C82" s="115">
        <v>978392750.84000003</v>
      </c>
      <c r="D82" s="113">
        <v>978278092.02999997</v>
      </c>
      <c r="E82" s="115">
        <v>978197241.70000005</v>
      </c>
      <c r="F82" s="113"/>
      <c r="G82" s="114">
        <v>11312.15</v>
      </c>
      <c r="H82" s="115">
        <v>0</v>
      </c>
      <c r="I82" s="101">
        <v>0</v>
      </c>
      <c r="J82" s="34"/>
      <c r="K82" s="34"/>
      <c r="L82" s="34"/>
      <c r="M82" s="34"/>
    </row>
    <row r="83" spans="1:18" ht="31.5" x14ac:dyDescent="0.25">
      <c r="A83" s="219" t="s">
        <v>58</v>
      </c>
      <c r="B83" s="108">
        <f>B75-B78-B79-B80-B82</f>
        <v>6324268547.7900009</v>
      </c>
      <c r="C83" s="166">
        <f>C75-C78-C79-C80-C82</f>
        <v>1729276404.1599998</v>
      </c>
      <c r="D83" s="109">
        <f>D75-D78-D79-D80-D82</f>
        <v>1027927067.6800001</v>
      </c>
      <c r="E83" s="166">
        <f>E75-E78-E79-E80-E82</f>
        <v>941453929.9000001</v>
      </c>
      <c r="F83" s="109"/>
      <c r="G83" s="116">
        <f>G75-G78-G79-G80-G82</f>
        <v>161299001.86000001</v>
      </c>
      <c r="H83" s="166">
        <f>H75-H78-H79-H80-H82</f>
        <v>385233408.27999997</v>
      </c>
      <c r="I83" s="104">
        <f>I75-I78-I79-I80-I82</f>
        <v>335549804.85000002</v>
      </c>
      <c r="J83" s="34"/>
      <c r="K83" s="34"/>
      <c r="L83" s="34"/>
      <c r="M83" s="34"/>
    </row>
    <row r="84" spans="1:18" x14ac:dyDescent="0.25">
      <c r="A84" s="213" t="s">
        <v>59</v>
      </c>
      <c r="B84" s="108">
        <v>895190882</v>
      </c>
      <c r="C84" s="192"/>
      <c r="D84" s="192"/>
      <c r="E84" s="194"/>
      <c r="F84" s="192"/>
      <c r="G84" s="196"/>
      <c r="H84" s="194"/>
      <c r="I84" s="193"/>
      <c r="J84" s="34"/>
      <c r="K84" s="34"/>
      <c r="L84" s="34"/>
      <c r="M84" s="34"/>
    </row>
    <row r="85" spans="1:18" x14ac:dyDescent="0.25">
      <c r="A85" s="213" t="s">
        <v>60</v>
      </c>
      <c r="B85" s="108">
        <v>50393432</v>
      </c>
      <c r="C85" s="166">
        <v>29188</v>
      </c>
      <c r="D85" s="109">
        <v>15794</v>
      </c>
      <c r="E85" s="166">
        <v>0</v>
      </c>
      <c r="F85" s="109">
        <v>2204178.6</v>
      </c>
      <c r="G85" s="116">
        <v>2204178.6</v>
      </c>
      <c r="H85" s="166">
        <v>7835281.79</v>
      </c>
      <c r="I85" s="104">
        <v>7835281.79</v>
      </c>
      <c r="J85" s="34"/>
      <c r="K85" s="34"/>
      <c r="L85" s="34"/>
      <c r="M85" s="34"/>
    </row>
    <row r="86" spans="1:18" x14ac:dyDescent="0.25">
      <c r="A86" s="213" t="s">
        <v>61</v>
      </c>
      <c r="B86" s="108">
        <v>0</v>
      </c>
      <c r="C86" s="166">
        <v>0</v>
      </c>
      <c r="D86" s="109">
        <v>0</v>
      </c>
      <c r="E86" s="195">
        <v>0</v>
      </c>
      <c r="F86" s="197">
        <v>0</v>
      </c>
      <c r="G86" s="198">
        <v>0</v>
      </c>
      <c r="H86" s="195">
        <v>0</v>
      </c>
      <c r="I86" s="104">
        <v>0</v>
      </c>
      <c r="J86" s="34"/>
      <c r="K86" s="34"/>
      <c r="L86" s="34"/>
      <c r="M86" s="34"/>
    </row>
    <row r="87" spans="1:18" x14ac:dyDescent="0.25">
      <c r="A87" s="48" t="s">
        <v>62</v>
      </c>
      <c r="B87" s="201">
        <f>B72+B73+B83+B84+B85</f>
        <v>118202340536.08002</v>
      </c>
      <c r="C87" s="201">
        <f>C72+C73+C83+C84+C85</f>
        <v>40656068297.830002</v>
      </c>
      <c r="D87" s="201">
        <f>D72+D73+D83+D84+D85</f>
        <v>33275736189.469997</v>
      </c>
      <c r="E87" s="201">
        <f>E72+E73+E83+E84+E85</f>
        <v>30937441866.32</v>
      </c>
      <c r="F87" s="210"/>
      <c r="G87" s="211">
        <f>G72+G73+G83+G84+G85</f>
        <v>2011934690.3400002</v>
      </c>
      <c r="H87" s="201">
        <f>H72+H73+H83+H84+H85</f>
        <v>991339841.03999984</v>
      </c>
      <c r="I87" s="117">
        <f>I72+I73+I83+I84+I85</f>
        <v>935148515.76999998</v>
      </c>
      <c r="J87" s="247"/>
      <c r="K87" s="247"/>
      <c r="L87" s="248"/>
      <c r="M87" s="249"/>
      <c r="N87" s="249"/>
      <c r="O87" s="249"/>
      <c r="P87" s="249"/>
      <c r="Q87" s="250"/>
      <c r="R87" s="251"/>
    </row>
    <row r="88" spans="1:18" ht="9.9499999999999993" customHeight="1" x14ac:dyDescent="0.25">
      <c r="A88" s="27"/>
      <c r="B88" s="29"/>
      <c r="C88" s="29"/>
      <c r="D88" s="29"/>
      <c r="E88" s="29"/>
      <c r="F88" s="29"/>
      <c r="G88" s="29"/>
      <c r="H88" s="34"/>
      <c r="I88" s="31"/>
      <c r="J88" s="252"/>
      <c r="K88" s="252"/>
      <c r="L88" s="252"/>
      <c r="M88" s="252"/>
      <c r="N88" s="250"/>
      <c r="O88" s="250"/>
      <c r="P88" s="250"/>
      <c r="Q88" s="250"/>
      <c r="R88" s="250"/>
    </row>
    <row r="89" spans="1:18" ht="31.5" x14ac:dyDescent="0.25">
      <c r="A89" s="187" t="s">
        <v>63</v>
      </c>
      <c r="B89" s="202">
        <f>B72+B83+B84</f>
        <v>106537797981.08002</v>
      </c>
      <c r="C89" s="202">
        <f>C72+C83+C84</f>
        <v>38870854959.240005</v>
      </c>
      <c r="D89" s="202">
        <f>D72+D83+D84</f>
        <v>31641295197.019997</v>
      </c>
      <c r="E89" s="202">
        <f>E72+E83+E84</f>
        <v>29325534576.34</v>
      </c>
      <c r="F89" s="212"/>
      <c r="G89" s="156">
        <f>G72+G83+G84</f>
        <v>1995892489.8499999</v>
      </c>
      <c r="H89" s="202">
        <f>H72+H83+H84</f>
        <v>976548058.69999993</v>
      </c>
      <c r="I89" s="131">
        <f>I72+I83+I84</f>
        <v>920356733.43000007</v>
      </c>
      <c r="J89" s="248"/>
      <c r="K89" s="248"/>
      <c r="L89" s="248"/>
      <c r="M89" s="249"/>
      <c r="N89" s="249"/>
      <c r="O89" s="249"/>
      <c r="P89" s="249"/>
      <c r="Q89" s="250"/>
      <c r="R89" s="251"/>
    </row>
    <row r="90" spans="1:18" s="164" customFormat="1" ht="9.9499999999999993" customHeight="1" x14ac:dyDescent="0.25">
      <c r="A90" s="182"/>
      <c r="B90" s="183"/>
      <c r="C90" s="183"/>
      <c r="D90" s="183"/>
      <c r="E90" s="183"/>
      <c r="F90" s="184"/>
      <c r="G90" s="184"/>
      <c r="H90" s="184"/>
      <c r="I90" s="185"/>
      <c r="J90" s="253"/>
      <c r="K90" s="253"/>
      <c r="L90" s="253"/>
      <c r="M90" s="254"/>
      <c r="N90" s="254"/>
      <c r="O90" s="254"/>
      <c r="P90" s="254"/>
      <c r="Q90" s="254"/>
      <c r="R90" s="254"/>
    </row>
    <row r="91" spans="1:18" ht="35.25" customHeight="1" x14ac:dyDescent="0.25">
      <c r="A91" s="188" t="s">
        <v>64</v>
      </c>
      <c r="B91" s="49"/>
      <c r="C91" s="50"/>
      <c r="D91" s="50"/>
      <c r="E91" s="50"/>
      <c r="F91" s="50"/>
      <c r="G91" s="50"/>
      <c r="H91" s="50"/>
      <c r="I91" s="203">
        <f>I58-(E87+G87+I87)</f>
        <v>3777404602.7899933</v>
      </c>
      <c r="J91" s="248"/>
      <c r="K91" s="248"/>
      <c r="L91" s="248"/>
      <c r="M91" s="249"/>
      <c r="N91" s="249"/>
      <c r="O91" s="249"/>
      <c r="P91" s="249"/>
      <c r="Q91" s="250"/>
      <c r="R91" s="249"/>
    </row>
    <row r="92" spans="1:18" s="164" customFormat="1" ht="9.9499999999999993" customHeight="1" x14ac:dyDescent="0.25">
      <c r="A92" s="182"/>
      <c r="B92" s="178"/>
      <c r="C92" s="178"/>
      <c r="D92" s="178"/>
      <c r="E92" s="178"/>
      <c r="F92" s="178"/>
      <c r="G92" s="178"/>
      <c r="H92" s="178"/>
      <c r="I92" s="184"/>
      <c r="J92" s="253"/>
      <c r="K92" s="253"/>
      <c r="L92" s="253"/>
      <c r="M92" s="254"/>
      <c r="N92" s="254"/>
      <c r="O92" s="254"/>
      <c r="P92" s="254"/>
      <c r="Q92" s="254"/>
      <c r="R92" s="254"/>
    </row>
    <row r="93" spans="1:18" ht="35.25" customHeight="1" x14ac:dyDescent="0.25">
      <c r="A93" s="188" t="s">
        <v>65</v>
      </c>
      <c r="B93" s="49"/>
      <c r="C93" s="50"/>
      <c r="D93" s="50"/>
      <c r="E93" s="50"/>
      <c r="F93" s="50"/>
      <c r="G93" s="50"/>
      <c r="H93" s="50"/>
      <c r="I93" s="204">
        <f>I59-(E89+G89+I89)</f>
        <v>3147035506.3099937</v>
      </c>
      <c r="J93" s="235"/>
      <c r="K93" s="16"/>
      <c r="L93" s="16"/>
    </row>
    <row r="94" spans="1:18" ht="9.9499999999999993" customHeight="1" x14ac:dyDescent="0.25">
      <c r="A94" s="27"/>
      <c r="B94" s="20"/>
      <c r="C94" s="20"/>
      <c r="D94" s="20"/>
      <c r="E94" s="20"/>
      <c r="F94" s="30"/>
      <c r="G94" s="30"/>
      <c r="H94" s="16"/>
      <c r="I94" s="23"/>
      <c r="J94" s="16"/>
      <c r="K94" s="16"/>
      <c r="L94" s="16"/>
    </row>
    <row r="95" spans="1:18" x14ac:dyDescent="0.25">
      <c r="A95" s="338" t="s">
        <v>66</v>
      </c>
      <c r="B95" s="353" t="s">
        <v>67</v>
      </c>
      <c r="C95" s="338"/>
      <c r="D95" s="338"/>
      <c r="E95" s="338"/>
      <c r="F95" s="338"/>
      <c r="G95" s="338"/>
      <c r="H95" s="338"/>
      <c r="I95" s="338"/>
      <c r="J95" s="16"/>
      <c r="K95" s="16"/>
      <c r="L95" s="16"/>
    </row>
    <row r="96" spans="1:18" x14ac:dyDescent="0.25">
      <c r="A96" s="339"/>
      <c r="B96" s="354"/>
      <c r="C96" s="355"/>
      <c r="D96" s="355"/>
      <c r="E96" s="355"/>
      <c r="F96" s="355"/>
      <c r="G96" s="355"/>
      <c r="H96" s="355"/>
      <c r="I96" s="355"/>
      <c r="J96" s="16"/>
      <c r="K96" s="16"/>
      <c r="L96" s="16"/>
    </row>
    <row r="97" spans="1:16" x14ac:dyDescent="0.25">
      <c r="A97" s="221" t="s">
        <v>199</v>
      </c>
      <c r="B97" s="133"/>
      <c r="C97" s="134"/>
      <c r="D97" s="134"/>
      <c r="E97" s="134"/>
      <c r="F97" s="134"/>
      <c r="G97" s="134"/>
      <c r="H97" s="134"/>
      <c r="I97" s="224">
        <v>-6637675169.3599997</v>
      </c>
      <c r="J97" s="380"/>
      <c r="K97" s="380"/>
      <c r="L97" s="380"/>
      <c r="M97" s="380"/>
    </row>
    <row r="98" spans="1:16" ht="9.9499999999999993" customHeight="1" x14ac:dyDescent="0.25">
      <c r="A98" s="10"/>
      <c r="B98" s="104"/>
      <c r="C98" s="104"/>
      <c r="D98" s="104"/>
      <c r="E98" s="104"/>
      <c r="F98" s="104"/>
      <c r="G98" s="104"/>
      <c r="H98" s="104"/>
      <c r="I98" s="104"/>
      <c r="J98" s="16"/>
      <c r="K98" s="16"/>
      <c r="L98" s="16"/>
    </row>
    <row r="99" spans="1:16" ht="15.75" customHeight="1" x14ac:dyDescent="0.25">
      <c r="A99" s="281" t="s">
        <v>68</v>
      </c>
      <c r="B99" s="363" t="str">
        <f>C15</f>
        <v>ATÉ ABRIL/2026</v>
      </c>
      <c r="C99" s="364"/>
      <c r="D99" s="364"/>
      <c r="E99" s="364"/>
      <c r="F99" s="364"/>
      <c r="G99" s="364"/>
      <c r="H99" s="364"/>
      <c r="I99" s="364"/>
      <c r="L99" s="261"/>
      <c r="M99" s="261"/>
      <c r="N99" s="261"/>
      <c r="O99" s="261"/>
      <c r="P99" s="261"/>
    </row>
    <row r="100" spans="1:16" x14ac:dyDescent="0.25">
      <c r="A100" s="282"/>
      <c r="B100" s="342" t="s">
        <v>69</v>
      </c>
      <c r="C100" s="343"/>
      <c r="D100" s="343"/>
      <c r="E100" s="343"/>
      <c r="F100" s="343"/>
      <c r="G100" s="343"/>
      <c r="H100" s="343"/>
      <c r="I100" s="343"/>
      <c r="J100" s="35"/>
      <c r="K100" s="35"/>
      <c r="L100" s="261"/>
      <c r="M100" s="261"/>
      <c r="N100" s="261"/>
      <c r="O100" s="261"/>
      <c r="P100" s="261"/>
    </row>
    <row r="101" spans="1:16" x14ac:dyDescent="0.25">
      <c r="A101" s="283"/>
      <c r="B101" s="344"/>
      <c r="C101" s="345"/>
      <c r="D101" s="345"/>
      <c r="E101" s="345"/>
      <c r="F101" s="345"/>
      <c r="G101" s="345"/>
      <c r="H101" s="345"/>
      <c r="I101" s="345"/>
      <c r="J101" s="381"/>
      <c r="K101" s="381"/>
      <c r="L101" s="261"/>
      <c r="M101" s="261"/>
      <c r="N101" s="261"/>
      <c r="O101" s="261"/>
      <c r="P101" s="261"/>
    </row>
    <row r="102" spans="1:16" x14ac:dyDescent="0.25">
      <c r="A102" s="222" t="s">
        <v>70</v>
      </c>
      <c r="B102" s="135"/>
      <c r="C102" s="136"/>
      <c r="D102" s="136"/>
      <c r="E102" s="136"/>
      <c r="F102" s="118"/>
      <c r="G102" s="118"/>
      <c r="H102" s="118"/>
      <c r="I102" s="205">
        <v>3038235741.3800001</v>
      </c>
      <c r="J102" s="382"/>
      <c r="K102" s="382"/>
      <c r="L102" s="261"/>
      <c r="M102" s="261"/>
      <c r="N102" s="261"/>
      <c r="O102" s="261"/>
      <c r="P102" s="261"/>
    </row>
    <row r="103" spans="1:16" x14ac:dyDescent="0.25">
      <c r="A103" s="223" t="s">
        <v>71</v>
      </c>
      <c r="B103" s="137"/>
      <c r="C103" s="138"/>
      <c r="D103" s="138"/>
      <c r="E103" s="138"/>
      <c r="F103" s="139"/>
      <c r="G103" s="139"/>
      <c r="H103" s="139"/>
      <c r="I103" s="206">
        <v>10634198855.67</v>
      </c>
      <c r="J103" s="382"/>
      <c r="K103" s="382"/>
      <c r="L103" s="261"/>
      <c r="M103" s="261"/>
      <c r="N103" s="261"/>
      <c r="O103" s="261"/>
      <c r="P103" s="261"/>
    </row>
    <row r="104" spans="1:16" ht="9.9499999999999993" customHeight="1" x14ac:dyDescent="0.25">
      <c r="A104" s="10"/>
      <c r="B104" s="104"/>
      <c r="C104" s="104"/>
      <c r="D104" s="104"/>
      <c r="E104" s="104"/>
      <c r="F104" s="104"/>
      <c r="G104" s="104"/>
      <c r="H104" s="104"/>
      <c r="I104" s="104"/>
      <c r="J104" s="16"/>
      <c r="K104" s="16"/>
      <c r="L104" s="16"/>
    </row>
    <row r="105" spans="1:16" ht="31.5" x14ac:dyDescent="0.25">
      <c r="A105" s="154" t="s">
        <v>72</v>
      </c>
      <c r="B105" s="140"/>
      <c r="C105" s="141"/>
      <c r="D105" s="141"/>
      <c r="E105" s="141"/>
      <c r="F105" s="141"/>
      <c r="G105" s="141"/>
      <c r="H105" s="141"/>
      <c r="I105" s="204">
        <f>I93+(I102-I103)</f>
        <v>-4448927607.9800062</v>
      </c>
      <c r="J105" s="93"/>
      <c r="K105" s="93"/>
      <c r="L105" s="16"/>
    </row>
    <row r="106" spans="1:16" ht="9.9499999999999993" customHeight="1" x14ac:dyDescent="0.25">
      <c r="A106" s="10"/>
      <c r="B106" s="104"/>
      <c r="C106" s="104"/>
      <c r="D106" s="104"/>
      <c r="E106" s="104"/>
      <c r="F106" s="104"/>
      <c r="G106" s="104"/>
      <c r="H106" s="104"/>
      <c r="I106" s="104"/>
      <c r="J106" s="93"/>
      <c r="K106" s="93"/>
      <c r="L106" s="16"/>
    </row>
    <row r="107" spans="1:16" x14ac:dyDescent="0.25">
      <c r="A107" s="372" t="s">
        <v>73</v>
      </c>
      <c r="B107" s="372"/>
      <c r="C107" s="372"/>
      <c r="D107" s="372"/>
      <c r="E107" s="372"/>
      <c r="F107" s="372"/>
      <c r="G107" s="372"/>
      <c r="H107" s="372"/>
      <c r="I107" s="372"/>
      <c r="J107" s="383"/>
      <c r="K107" s="383"/>
      <c r="L107" s="383"/>
      <c r="M107" s="383"/>
    </row>
    <row r="108" spans="1:16" x14ac:dyDescent="0.25">
      <c r="A108" s="314"/>
      <c r="B108" s="314"/>
      <c r="C108" s="314"/>
      <c r="D108" s="314"/>
      <c r="E108" s="314"/>
      <c r="F108" s="314"/>
      <c r="G108" s="314"/>
      <c r="H108" s="314"/>
      <c r="I108" s="314"/>
      <c r="J108" s="142"/>
      <c r="K108" s="142"/>
      <c r="L108" s="142"/>
      <c r="M108" s="142"/>
    </row>
    <row r="109" spans="1:16" x14ac:dyDescent="0.25">
      <c r="A109" s="281" t="s">
        <v>74</v>
      </c>
      <c r="B109" s="284" t="s">
        <v>75</v>
      </c>
      <c r="C109" s="285"/>
      <c r="D109" s="285"/>
      <c r="E109" s="285"/>
      <c r="F109" s="285"/>
      <c r="G109" s="285"/>
      <c r="H109" s="285"/>
      <c r="I109" s="285"/>
      <c r="J109" s="163"/>
      <c r="K109" s="142"/>
      <c r="L109" s="142"/>
      <c r="M109" s="142"/>
    </row>
    <row r="110" spans="1:16" x14ac:dyDescent="0.25">
      <c r="A110" s="313"/>
      <c r="B110" s="284" t="s">
        <v>193</v>
      </c>
      <c r="C110" s="285"/>
      <c r="D110" s="285"/>
      <c r="E110" s="285"/>
      <c r="F110" s="359" t="s">
        <v>204</v>
      </c>
      <c r="G110" s="360"/>
      <c r="H110" s="360"/>
      <c r="I110" s="360"/>
      <c r="J110" s="163"/>
      <c r="K110" s="142"/>
      <c r="L110" s="142"/>
      <c r="M110" s="142"/>
    </row>
    <row r="111" spans="1:16" x14ac:dyDescent="0.25">
      <c r="A111" s="314"/>
      <c r="B111" s="366" t="s">
        <v>9</v>
      </c>
      <c r="C111" s="371"/>
      <c r="D111" s="371"/>
      <c r="E111" s="371"/>
      <c r="F111" s="361" t="s">
        <v>76</v>
      </c>
      <c r="G111" s="362"/>
      <c r="H111" s="362"/>
      <c r="I111" s="362"/>
      <c r="J111" s="163"/>
      <c r="K111" s="142"/>
      <c r="L111" s="142"/>
      <c r="M111" s="142"/>
    </row>
    <row r="112" spans="1:16" x14ac:dyDescent="0.25">
      <c r="A112" s="222" t="s">
        <v>77</v>
      </c>
      <c r="B112" s="59"/>
      <c r="C112" s="60"/>
      <c r="D112" s="60"/>
      <c r="E112" s="119">
        <v>237303359171.89999</v>
      </c>
      <c r="F112" s="120"/>
      <c r="G112" s="121"/>
      <c r="H112" s="121"/>
      <c r="I112" s="122">
        <v>242799202209.5</v>
      </c>
      <c r="J112" s="146"/>
      <c r="K112" s="146"/>
      <c r="L112" s="168"/>
      <c r="M112" s="168"/>
    </row>
    <row r="113" spans="1:15" x14ac:dyDescent="0.25">
      <c r="A113" s="222" t="s">
        <v>78</v>
      </c>
      <c r="B113" s="25"/>
      <c r="C113" s="20"/>
      <c r="D113" s="20"/>
      <c r="E113" s="123">
        <f>E114+E118</f>
        <v>18898296010.32</v>
      </c>
      <c r="F113" s="124"/>
      <c r="G113" s="64"/>
      <c r="H113" s="64"/>
      <c r="I113" s="64">
        <f>I114+I118</f>
        <v>22000165843.370003</v>
      </c>
      <c r="J113" s="146"/>
      <c r="K113" s="146"/>
      <c r="L113" s="168"/>
      <c r="M113" s="168"/>
    </row>
    <row r="114" spans="1:15" x14ac:dyDescent="0.25">
      <c r="A114" s="222" t="s">
        <v>79</v>
      </c>
      <c r="B114" s="25"/>
      <c r="C114" s="20"/>
      <c r="D114" s="20"/>
      <c r="E114" s="123">
        <f>IF(E115&lt;E116,0,(E115-E116-E117))</f>
        <v>14411169580.25</v>
      </c>
      <c r="F114" s="124"/>
      <c r="G114" s="64"/>
      <c r="H114" s="64"/>
      <c r="I114" s="26">
        <f>IF(I115&lt;I116,0,(I115-I116-I117))</f>
        <v>17539614978.290001</v>
      </c>
      <c r="J114" s="146"/>
      <c r="K114" s="146"/>
      <c r="L114" s="168"/>
      <c r="M114" s="168"/>
    </row>
    <row r="115" spans="1:15" x14ac:dyDescent="0.25">
      <c r="A115" s="222" t="s">
        <v>80</v>
      </c>
      <c r="B115" s="61"/>
      <c r="C115" s="13"/>
      <c r="D115" s="13"/>
      <c r="E115" s="123">
        <v>30395465414.009998</v>
      </c>
      <c r="F115" s="125"/>
      <c r="G115" s="126"/>
      <c r="H115" s="126"/>
      <c r="I115" s="64">
        <v>33426425044.16</v>
      </c>
      <c r="J115" s="146"/>
      <c r="K115" s="146"/>
      <c r="L115" s="168"/>
      <c r="M115" s="168"/>
    </row>
    <row r="116" spans="1:15" x14ac:dyDescent="0.25">
      <c r="A116" s="222" t="s">
        <v>81</v>
      </c>
      <c r="B116" s="61"/>
      <c r="C116" s="13"/>
      <c r="D116" s="13"/>
      <c r="E116" s="123">
        <v>2417374575.71</v>
      </c>
      <c r="F116" s="127"/>
      <c r="G116" s="126"/>
      <c r="H116" s="126"/>
      <c r="I116" s="64">
        <v>442062892.29000002</v>
      </c>
      <c r="J116" s="146"/>
      <c r="K116" s="146"/>
      <c r="L116" s="168"/>
      <c r="M116" s="168"/>
    </row>
    <row r="117" spans="1:15" x14ac:dyDescent="0.25">
      <c r="A117" s="225" t="s">
        <v>82</v>
      </c>
      <c r="B117" s="65"/>
      <c r="C117" s="13"/>
      <c r="D117" s="13"/>
      <c r="E117" s="123">
        <v>13566921258.049999</v>
      </c>
      <c r="F117" s="127"/>
      <c r="G117" s="126"/>
      <c r="H117" s="126"/>
      <c r="I117" s="118">
        <v>15444747173.58</v>
      </c>
      <c r="J117" s="146"/>
      <c r="K117" s="146"/>
      <c r="L117" s="168"/>
      <c r="M117" s="168"/>
    </row>
    <row r="118" spans="1:15" x14ac:dyDescent="0.25">
      <c r="A118" s="222" t="s">
        <v>83</v>
      </c>
      <c r="B118" s="61"/>
      <c r="C118" s="13"/>
      <c r="D118" s="13"/>
      <c r="E118" s="123">
        <v>4487126430.0699997</v>
      </c>
      <c r="F118" s="127"/>
      <c r="G118" s="126"/>
      <c r="H118" s="126"/>
      <c r="I118" s="64">
        <v>4460550865.0799999</v>
      </c>
      <c r="J118" s="146"/>
      <c r="K118" s="146"/>
      <c r="L118" s="169"/>
      <c r="M118" s="168"/>
    </row>
    <row r="119" spans="1:15" x14ac:dyDescent="0.25">
      <c r="A119" s="222" t="s">
        <v>84</v>
      </c>
      <c r="B119" s="62"/>
      <c r="C119" s="63"/>
      <c r="D119" s="63"/>
      <c r="E119" s="128">
        <f>E112-E113</f>
        <v>218405063161.57999</v>
      </c>
      <c r="F119" s="129"/>
      <c r="G119" s="130"/>
      <c r="H119" s="130"/>
      <c r="I119" s="130">
        <f>I112-I113</f>
        <v>220799036366.13</v>
      </c>
      <c r="J119" s="146"/>
      <c r="K119" s="146"/>
      <c r="L119" s="168"/>
      <c r="M119" s="168"/>
    </row>
    <row r="120" spans="1:15" x14ac:dyDescent="0.25">
      <c r="A120" s="51" t="s">
        <v>85</v>
      </c>
      <c r="B120" s="49"/>
      <c r="C120" s="50"/>
      <c r="D120" s="50"/>
      <c r="E120" s="131"/>
      <c r="F120" s="131"/>
      <c r="G120" s="131"/>
      <c r="H120" s="131"/>
      <c r="I120" s="204">
        <f>E119-I119</f>
        <v>-2393973204.5500183</v>
      </c>
      <c r="K120" s="384"/>
      <c r="L120" s="170"/>
      <c r="M120" s="171"/>
    </row>
    <row r="121" spans="1:15" s="164" customFormat="1" ht="9.9499999999999993" customHeight="1" x14ac:dyDescent="0.25">
      <c r="A121" s="142"/>
      <c r="B121" s="184"/>
      <c r="C121" s="184"/>
      <c r="D121" s="184"/>
      <c r="E121" s="168"/>
      <c r="F121" s="168"/>
      <c r="G121" s="168"/>
      <c r="H121" s="168"/>
      <c r="I121" s="186"/>
      <c r="J121" s="33"/>
      <c r="K121" s="33"/>
      <c r="L121" s="170"/>
      <c r="M121" s="171"/>
    </row>
    <row r="122" spans="1:15" x14ac:dyDescent="0.25">
      <c r="A122" s="338" t="s">
        <v>86</v>
      </c>
      <c r="B122" s="342" t="s">
        <v>67</v>
      </c>
      <c r="C122" s="343"/>
      <c r="D122" s="343"/>
      <c r="E122" s="343"/>
      <c r="F122" s="343"/>
      <c r="G122" s="343"/>
      <c r="H122" s="343"/>
      <c r="I122" s="343"/>
      <c r="J122" s="33"/>
      <c r="K122" s="33"/>
      <c r="L122" s="170"/>
      <c r="M122" s="171"/>
    </row>
    <row r="123" spans="1:15" x14ac:dyDescent="0.25">
      <c r="A123" s="339"/>
      <c r="B123" s="344"/>
      <c r="C123" s="345"/>
      <c r="D123" s="345"/>
      <c r="E123" s="345"/>
      <c r="F123" s="345"/>
      <c r="G123" s="345"/>
      <c r="H123" s="345"/>
      <c r="I123" s="345"/>
      <c r="J123" s="33"/>
      <c r="K123" s="33"/>
      <c r="L123" s="170"/>
      <c r="M123" s="171"/>
    </row>
    <row r="124" spans="1:15" x14ac:dyDescent="0.25">
      <c r="A124" s="227" t="s">
        <v>199</v>
      </c>
      <c r="B124" s="179"/>
      <c r="C124" s="180"/>
      <c r="D124" s="180"/>
      <c r="E124" s="180"/>
      <c r="F124" s="180"/>
      <c r="G124" s="180"/>
      <c r="H124" s="180"/>
      <c r="I124" s="226">
        <v>-18450230637.220001</v>
      </c>
      <c r="J124" s="380"/>
      <c r="K124" s="380"/>
      <c r="L124" s="380"/>
      <c r="M124" s="380"/>
    </row>
    <row r="125" spans="1:15" ht="9.9499999999999993" customHeight="1" x14ac:dyDescent="0.25">
      <c r="A125" s="13"/>
      <c r="B125" s="19"/>
      <c r="C125" s="19"/>
      <c r="D125" s="19"/>
      <c r="E125" s="132"/>
      <c r="F125" s="132"/>
      <c r="G125" s="132"/>
      <c r="H125" s="132"/>
      <c r="I125" s="132"/>
      <c r="J125" s="34"/>
      <c r="K125" s="34"/>
      <c r="L125" s="16"/>
    </row>
    <row r="126" spans="1:15" x14ac:dyDescent="0.25">
      <c r="A126" s="281" t="s">
        <v>87</v>
      </c>
      <c r="B126" s="374" t="str">
        <f>C15</f>
        <v>ATÉ ABRIL/2026</v>
      </c>
      <c r="C126" s="372"/>
      <c r="D126" s="372"/>
      <c r="E126" s="372"/>
      <c r="F126" s="372"/>
      <c r="G126" s="372"/>
      <c r="H126" s="372"/>
      <c r="I126" s="372"/>
      <c r="J126" s="377"/>
      <c r="K126" s="95"/>
      <c r="L126" s="16"/>
    </row>
    <row r="127" spans="1:15" x14ac:dyDescent="0.25">
      <c r="A127" s="282"/>
      <c r="B127" s="375"/>
      <c r="C127" s="313"/>
      <c r="D127" s="313"/>
      <c r="E127" s="313"/>
      <c r="F127" s="313"/>
      <c r="G127" s="313"/>
      <c r="H127" s="313"/>
      <c r="I127" s="313"/>
      <c r="J127" s="377"/>
      <c r="K127" s="95"/>
      <c r="M127" s="35"/>
      <c r="N127" s="35"/>
    </row>
    <row r="128" spans="1:15" x14ac:dyDescent="0.25">
      <c r="A128" s="283"/>
      <c r="B128" s="376"/>
      <c r="C128" s="314"/>
      <c r="D128" s="314"/>
      <c r="E128" s="314"/>
      <c r="F128" s="314"/>
      <c r="G128" s="314"/>
      <c r="H128" s="314"/>
      <c r="I128" s="314"/>
      <c r="J128" s="377"/>
      <c r="K128" s="95"/>
      <c r="L128" s="35"/>
      <c r="M128" s="35"/>
      <c r="N128" s="35"/>
      <c r="O128" s="35"/>
    </row>
    <row r="129" spans="1:16" x14ac:dyDescent="0.25">
      <c r="A129" s="228" t="s">
        <v>88</v>
      </c>
      <c r="E129" s="36"/>
      <c r="F129" s="36"/>
      <c r="I129" s="118">
        <f>I116-E116</f>
        <v>-1975311683.4200001</v>
      </c>
      <c r="J129" s="37"/>
      <c r="K129" s="37"/>
      <c r="L129" s="35"/>
      <c r="M129" s="35"/>
      <c r="N129" s="35"/>
      <c r="O129" s="35"/>
      <c r="P129" s="38"/>
    </row>
    <row r="130" spans="1:16" x14ac:dyDescent="0.25">
      <c r="A130" s="229" t="s">
        <v>89</v>
      </c>
      <c r="E130" s="36"/>
      <c r="F130" s="36"/>
      <c r="I130" s="118">
        <f>I47</f>
        <v>0</v>
      </c>
      <c r="J130" s="37"/>
      <c r="K130" s="37"/>
      <c r="L130" s="35"/>
      <c r="M130" s="35"/>
      <c r="N130" s="35"/>
      <c r="O130" s="35"/>
      <c r="P130" s="38"/>
    </row>
    <row r="131" spans="1:16" ht="15.75" hidden="1" customHeight="1" x14ac:dyDescent="0.25">
      <c r="A131" s="229" t="s">
        <v>90</v>
      </c>
      <c r="E131" s="36"/>
      <c r="F131" s="36"/>
      <c r="I131" s="118"/>
      <c r="J131" s="385"/>
      <c r="K131" s="385"/>
      <c r="L131" s="35"/>
      <c r="M131" s="35"/>
      <c r="N131" s="35"/>
      <c r="O131" s="35"/>
      <c r="P131" s="37"/>
    </row>
    <row r="132" spans="1:16" x14ac:dyDescent="0.25">
      <c r="A132" s="229" t="s">
        <v>91</v>
      </c>
      <c r="E132" s="36"/>
      <c r="F132" s="36"/>
      <c r="I132" s="118">
        <v>1102398700.77</v>
      </c>
      <c r="J132" s="199"/>
      <c r="K132" s="39"/>
      <c r="L132" s="35"/>
      <c r="M132" s="35"/>
      <c r="N132" s="35"/>
      <c r="O132" s="35"/>
      <c r="P132" s="40"/>
    </row>
    <row r="133" spans="1:16" x14ac:dyDescent="0.25">
      <c r="A133" s="229" t="s">
        <v>92</v>
      </c>
      <c r="E133" s="36"/>
      <c r="F133" s="36"/>
      <c r="I133" s="118">
        <v>385021074.81</v>
      </c>
      <c r="J133" s="199"/>
      <c r="K133" s="199"/>
      <c r="L133" s="35"/>
      <c r="M133" s="35"/>
      <c r="N133" s="35"/>
      <c r="O133" s="35"/>
      <c r="P133" s="40"/>
    </row>
    <row r="134" spans="1:16" x14ac:dyDescent="0.25">
      <c r="A134" s="229" t="s">
        <v>93</v>
      </c>
      <c r="E134" s="36"/>
      <c r="F134" s="36"/>
      <c r="I134" s="118">
        <v>0</v>
      </c>
      <c r="J134" s="199"/>
      <c r="K134" s="39"/>
      <c r="L134" s="35"/>
      <c r="M134" s="35"/>
      <c r="N134" s="35"/>
      <c r="O134" s="35"/>
      <c r="P134" s="40"/>
    </row>
    <row r="135" spans="1:16" ht="15.75" hidden="1" customHeight="1" x14ac:dyDescent="0.25">
      <c r="A135" s="229" t="s">
        <v>94</v>
      </c>
      <c r="E135" s="36"/>
      <c r="F135" s="36"/>
      <c r="I135" s="118">
        <v>0</v>
      </c>
      <c r="J135" s="386"/>
      <c r="K135" s="386"/>
      <c r="L135" s="35"/>
      <c r="M135" s="35"/>
      <c r="N135" s="35"/>
      <c r="O135" s="35"/>
      <c r="P135" s="40"/>
    </row>
    <row r="136" spans="1:16" ht="15.75" hidden="1" customHeight="1" x14ac:dyDescent="0.25">
      <c r="A136" s="229" t="s">
        <v>95</v>
      </c>
      <c r="E136" s="36"/>
      <c r="F136" s="36"/>
      <c r="I136" s="118">
        <v>0</v>
      </c>
      <c r="J136" s="386"/>
      <c r="K136" s="386"/>
      <c r="L136" s="35"/>
      <c r="M136" s="35"/>
      <c r="N136" s="35"/>
      <c r="O136" s="35"/>
      <c r="P136" s="40"/>
    </row>
    <row r="137" spans="1:16" x14ac:dyDescent="0.25">
      <c r="A137" s="229" t="s">
        <v>96</v>
      </c>
      <c r="E137" s="36"/>
      <c r="F137" s="36"/>
      <c r="I137" s="118">
        <v>-1567062495.5899878</v>
      </c>
      <c r="J137" s="387"/>
      <c r="K137" s="388"/>
      <c r="L137" s="35"/>
      <c r="M137" s="35"/>
      <c r="N137" s="35"/>
      <c r="O137" s="35"/>
      <c r="P137" s="38"/>
    </row>
    <row r="138" spans="1:16" ht="31.5" x14ac:dyDescent="0.25">
      <c r="A138" s="189" t="s">
        <v>97</v>
      </c>
      <c r="B138" s="51"/>
      <c r="C138" s="51"/>
      <c r="D138" s="51"/>
      <c r="E138" s="51"/>
      <c r="F138" s="51"/>
      <c r="G138" s="51"/>
      <c r="H138" s="51"/>
      <c r="I138" s="207">
        <f>I120+(I129-I130+I132+I133+I134)+I137</f>
        <v>-4448927607.9800062</v>
      </c>
      <c r="J138" s="64"/>
      <c r="K138" s="64"/>
      <c r="L138" s="170"/>
      <c r="M138" s="38"/>
      <c r="N138" s="38"/>
      <c r="O138" s="38"/>
      <c r="P138" s="38"/>
    </row>
    <row r="139" spans="1:16" ht="9.9499999999999993" customHeight="1" x14ac:dyDescent="0.25">
      <c r="I139" s="143"/>
      <c r="J139" s="16"/>
      <c r="K139" s="16"/>
      <c r="L139" s="16"/>
    </row>
    <row r="140" spans="1:16" x14ac:dyDescent="0.25">
      <c r="A140" s="51" t="s">
        <v>98</v>
      </c>
      <c r="B140" s="52"/>
      <c r="C140" s="53"/>
      <c r="D140" s="53"/>
      <c r="E140" s="53"/>
      <c r="F140" s="53"/>
      <c r="G140" s="53"/>
      <c r="H140" s="53"/>
      <c r="I140" s="208">
        <f>I138-(I102-I103)</f>
        <v>3147035506.3099937</v>
      </c>
      <c r="J140" s="34"/>
      <c r="K140" s="34"/>
      <c r="L140" s="16"/>
      <c r="M140" s="90"/>
    </row>
    <row r="141" spans="1:16" ht="15" customHeight="1" x14ac:dyDescent="0.25">
      <c r="A141" s="13"/>
      <c r="I141" s="83" t="s">
        <v>99</v>
      </c>
      <c r="J141" s="34"/>
      <c r="K141" s="34"/>
      <c r="L141" s="16"/>
    </row>
    <row r="142" spans="1:16" ht="5.25" customHeight="1" x14ac:dyDescent="0.25">
      <c r="A142" s="13"/>
      <c r="I142" s="83"/>
      <c r="J142" s="34"/>
      <c r="K142" s="34"/>
      <c r="L142" s="16"/>
    </row>
    <row r="143" spans="1:16" ht="5.25" customHeight="1" x14ac:dyDescent="0.25">
      <c r="A143" s="13"/>
      <c r="I143" s="83"/>
      <c r="J143" s="34"/>
      <c r="K143" s="34"/>
      <c r="L143" s="16"/>
    </row>
    <row r="144" spans="1:16" ht="5.25" customHeight="1" x14ac:dyDescent="0.25">
      <c r="A144" s="13"/>
      <c r="I144" s="83"/>
      <c r="J144" s="34"/>
      <c r="K144" s="34"/>
      <c r="L144" s="16"/>
    </row>
    <row r="145" spans="1:12" ht="5.25" customHeight="1" x14ac:dyDescent="0.25">
      <c r="A145" s="13"/>
      <c r="I145" s="83"/>
      <c r="J145" s="34"/>
      <c r="K145" s="34"/>
      <c r="L145" s="16"/>
    </row>
    <row r="146" spans="1:12" ht="5.25" customHeight="1" x14ac:dyDescent="0.25">
      <c r="A146" s="13"/>
      <c r="I146" s="83"/>
      <c r="J146" s="34"/>
      <c r="K146" s="34"/>
      <c r="L146" s="16"/>
    </row>
    <row r="147" spans="1:12" ht="5.25" customHeight="1" x14ac:dyDescent="0.25">
      <c r="A147" s="13"/>
      <c r="I147" s="83"/>
      <c r="J147" s="34"/>
      <c r="K147" s="34"/>
      <c r="L147" s="16"/>
    </row>
    <row r="148" spans="1:12" ht="5.25" customHeight="1" x14ac:dyDescent="0.25">
      <c r="A148" s="13"/>
      <c r="I148" s="83"/>
      <c r="J148" s="34"/>
      <c r="K148" s="34"/>
      <c r="L148" s="16"/>
    </row>
    <row r="149" spans="1:12" ht="5.25" customHeight="1" x14ac:dyDescent="0.25">
      <c r="A149" s="13"/>
      <c r="I149" s="83"/>
      <c r="J149" s="34"/>
      <c r="K149" s="34"/>
      <c r="L149" s="16"/>
    </row>
    <row r="150" spans="1:12" ht="5.25" customHeight="1" x14ac:dyDescent="0.25">
      <c r="A150" s="13"/>
      <c r="I150" s="83"/>
      <c r="J150" s="34"/>
      <c r="K150" s="34"/>
      <c r="L150" s="16"/>
    </row>
    <row r="151" spans="1:12" ht="5.25" customHeight="1" x14ac:dyDescent="0.25">
      <c r="A151" s="13"/>
      <c r="I151" s="83"/>
      <c r="J151" s="34"/>
      <c r="K151" s="34"/>
      <c r="L151" s="16"/>
    </row>
    <row r="152" spans="1:12" ht="5.25" customHeight="1" x14ac:dyDescent="0.25">
      <c r="A152" s="13"/>
      <c r="I152" s="83"/>
      <c r="J152" s="34"/>
      <c r="K152" s="34"/>
      <c r="L152" s="16"/>
    </row>
    <row r="153" spans="1:12" ht="5.25" customHeight="1" x14ac:dyDescent="0.25">
      <c r="A153" s="13"/>
      <c r="I153" s="83"/>
      <c r="J153" s="34"/>
      <c r="K153" s="34"/>
      <c r="L153" s="16"/>
    </row>
    <row r="154" spans="1:12" ht="5.25" customHeight="1" x14ac:dyDescent="0.25">
      <c r="A154" s="13"/>
      <c r="I154" s="83"/>
      <c r="J154" s="34"/>
      <c r="K154" s="34"/>
      <c r="L154" s="16"/>
    </row>
    <row r="155" spans="1:12" ht="5.25" customHeight="1" x14ac:dyDescent="0.25">
      <c r="A155" s="13"/>
      <c r="I155" s="83"/>
      <c r="J155" s="34"/>
      <c r="K155" s="34"/>
      <c r="L155" s="16"/>
    </row>
    <row r="156" spans="1:12" ht="5.25" customHeight="1" x14ac:dyDescent="0.25">
      <c r="A156" s="13"/>
      <c r="I156" s="83"/>
      <c r="J156" s="34"/>
      <c r="K156" s="34"/>
      <c r="L156" s="16"/>
    </row>
    <row r="157" spans="1:12" ht="5.25" customHeight="1" x14ac:dyDescent="0.25">
      <c r="A157" s="13"/>
      <c r="I157" s="83"/>
      <c r="J157" s="34"/>
      <c r="K157" s="34"/>
      <c r="L157" s="16"/>
    </row>
    <row r="158" spans="1:12" ht="5.25" customHeight="1" x14ac:dyDescent="0.25">
      <c r="A158" s="13"/>
      <c r="I158" s="83"/>
      <c r="J158" s="34"/>
      <c r="K158" s="34"/>
      <c r="L158" s="16"/>
    </row>
    <row r="159" spans="1:12" ht="15.75" customHeight="1" x14ac:dyDescent="0.25">
      <c r="A159" s="13"/>
      <c r="I159" s="83"/>
      <c r="J159" s="34"/>
      <c r="K159" s="34"/>
      <c r="L159" s="16"/>
    </row>
    <row r="160" spans="1:12" ht="15.75" customHeight="1" x14ac:dyDescent="0.25">
      <c r="A160" s="13"/>
      <c r="I160" s="83"/>
      <c r="J160" s="34"/>
      <c r="K160" s="34"/>
      <c r="L160" s="16"/>
    </row>
    <row r="161" spans="1:12" ht="15.75" customHeight="1" x14ac:dyDescent="0.25">
      <c r="A161" s="13"/>
      <c r="I161" s="83"/>
      <c r="J161" s="34"/>
      <c r="K161" s="34"/>
      <c r="L161" s="16"/>
    </row>
    <row r="162" spans="1:12" ht="15.75" customHeight="1" x14ac:dyDescent="0.25">
      <c r="A162" s="13"/>
      <c r="I162" s="83" t="s">
        <v>100</v>
      </c>
      <c r="J162" s="34"/>
      <c r="K162" s="34"/>
      <c r="L162" s="16"/>
    </row>
    <row r="163" spans="1:12" ht="15.75" customHeight="1" x14ac:dyDescent="0.25">
      <c r="A163" s="279" t="str">
        <f>A5</f>
        <v>GOVERNO DO ESTADO DO RIO DE JANEIRO</v>
      </c>
      <c r="B163" s="279"/>
      <c r="C163" s="279"/>
      <c r="D163" s="279"/>
      <c r="E163" s="279"/>
      <c r="F163" s="279"/>
      <c r="G163" s="279"/>
      <c r="H163" s="279"/>
      <c r="I163" s="279"/>
      <c r="J163" s="34"/>
      <c r="K163" s="34"/>
      <c r="L163" s="16"/>
    </row>
    <row r="164" spans="1:12" ht="15.75" customHeight="1" x14ac:dyDescent="0.25">
      <c r="A164" s="279" t="str">
        <f>A6</f>
        <v>RELATÓRIO RESUMIDO DA EXECUÇÃO ORÇAMENTÁRIA</v>
      </c>
      <c r="B164" s="279"/>
      <c r="C164" s="279"/>
      <c r="D164" s="279"/>
      <c r="E164" s="279"/>
      <c r="F164" s="279"/>
      <c r="G164" s="279"/>
      <c r="H164" s="279"/>
      <c r="I164" s="279"/>
      <c r="J164" s="34"/>
      <c r="K164" s="34"/>
      <c r="L164" s="16"/>
    </row>
    <row r="165" spans="1:12" ht="15.75" customHeight="1" x14ac:dyDescent="0.25">
      <c r="A165" s="280" t="str">
        <f>A7</f>
        <v>DEMONSTRATIVO DOS RESULTADOS PRIMÁRIO E NOMINAL</v>
      </c>
      <c r="B165" s="280"/>
      <c r="C165" s="280"/>
      <c r="D165" s="280"/>
      <c r="E165" s="280"/>
      <c r="F165" s="280"/>
      <c r="G165" s="280"/>
      <c r="H165" s="280"/>
      <c r="I165" s="280"/>
      <c r="J165" s="34"/>
      <c r="K165" s="34"/>
      <c r="L165" s="16"/>
    </row>
    <row r="166" spans="1:12" ht="15.75" customHeight="1" x14ac:dyDescent="0.25">
      <c r="A166" s="279" t="str">
        <f>A8</f>
        <v>ORÇAMENTOS FISCAL E DA SEGURIDADE SOCIAL</v>
      </c>
      <c r="B166" s="279"/>
      <c r="C166" s="279"/>
      <c r="D166" s="279"/>
      <c r="E166" s="279"/>
      <c r="F166" s="279"/>
      <c r="G166" s="279"/>
      <c r="H166" s="279"/>
      <c r="I166" s="279"/>
      <c r="J166" s="34"/>
      <c r="K166" s="34"/>
      <c r="L166" s="16"/>
    </row>
    <row r="167" spans="1:12" ht="15.75" customHeight="1" x14ac:dyDescent="0.25">
      <c r="A167" s="279" t="str">
        <f>A9</f>
        <v>JANEIRO A ABRIL 2026/BIMESTRE MARÇO - ABRIL</v>
      </c>
      <c r="B167" s="279"/>
      <c r="C167" s="279"/>
      <c r="D167" s="279"/>
      <c r="E167" s="279"/>
      <c r="F167" s="279"/>
      <c r="G167" s="279"/>
      <c r="H167" s="279"/>
      <c r="I167" s="279"/>
      <c r="J167" s="34"/>
      <c r="K167" s="34"/>
      <c r="L167" s="16"/>
    </row>
    <row r="168" spans="1:12" ht="15.75" customHeight="1" x14ac:dyDescent="0.25">
      <c r="A168" s="13"/>
      <c r="I168" s="83" t="str">
        <f>I11</f>
        <v>Emissão: 20/05/2026</v>
      </c>
      <c r="J168" s="34"/>
      <c r="K168" s="34"/>
      <c r="L168" s="16"/>
    </row>
    <row r="169" spans="1:12" ht="15.75" customHeight="1" x14ac:dyDescent="0.25">
      <c r="A169" s="13" t="str">
        <f>A12</f>
        <v>RREO - ANEXO 6 (LRF, art 53, inciso III)</v>
      </c>
      <c r="I169" s="83">
        <f>I12</f>
        <v>1</v>
      </c>
      <c r="J169" s="34"/>
      <c r="K169" s="34"/>
      <c r="L169" s="16"/>
    </row>
    <row r="170" spans="1:12" x14ac:dyDescent="0.25">
      <c r="A170" s="378" t="s">
        <v>101</v>
      </c>
      <c r="B170" s="318" t="s">
        <v>102</v>
      </c>
      <c r="C170" s="319"/>
      <c r="D170" s="319"/>
      <c r="E170" s="319"/>
      <c r="F170" s="319"/>
      <c r="G170" s="319"/>
      <c r="H170" s="319"/>
      <c r="I170" s="319"/>
      <c r="J170" s="41"/>
      <c r="K170" s="41"/>
      <c r="L170" s="16"/>
    </row>
    <row r="171" spans="1:12" x14ac:dyDescent="0.25">
      <c r="A171" s="379"/>
      <c r="B171" s="320"/>
      <c r="C171" s="321"/>
      <c r="D171" s="321"/>
      <c r="E171" s="321"/>
      <c r="F171" s="321"/>
      <c r="G171" s="321"/>
      <c r="H171" s="321"/>
      <c r="I171" s="321"/>
      <c r="J171" s="234"/>
      <c r="K171" s="234"/>
    </row>
    <row r="172" spans="1:12" x14ac:dyDescent="0.25">
      <c r="A172" s="230" t="s">
        <v>103</v>
      </c>
      <c r="B172" s="42"/>
      <c r="C172" s="35"/>
      <c r="D172" s="35"/>
      <c r="E172" s="35"/>
      <c r="F172" s="35"/>
      <c r="G172" s="35"/>
      <c r="H172" s="35"/>
      <c r="I172" s="118">
        <f>I173+I174</f>
        <v>2154757435.1100001</v>
      </c>
      <c r="J172" s="237"/>
      <c r="K172" s="237"/>
    </row>
    <row r="173" spans="1:12" x14ac:dyDescent="0.25">
      <c r="A173" s="231" t="s">
        <v>104</v>
      </c>
      <c r="B173" s="43"/>
      <c r="C173" s="13"/>
      <c r="D173" s="13"/>
      <c r="E173" s="13"/>
      <c r="F173" s="13"/>
      <c r="G173" s="13"/>
      <c r="H173" s="13"/>
      <c r="I173" s="118">
        <v>0</v>
      </c>
      <c r="J173" s="257"/>
      <c r="K173" s="16"/>
    </row>
    <row r="174" spans="1:12" x14ac:dyDescent="0.25">
      <c r="A174" s="232" t="s">
        <v>105</v>
      </c>
      <c r="B174" s="43"/>
      <c r="C174" s="13"/>
      <c r="D174" s="13"/>
      <c r="E174" s="13"/>
      <c r="F174" s="13"/>
      <c r="G174" s="13"/>
      <c r="H174" s="13"/>
      <c r="I174" s="118">
        <v>2154757435.1100001</v>
      </c>
      <c r="J174" s="258"/>
      <c r="K174" s="86"/>
    </row>
    <row r="175" spans="1:12" x14ac:dyDescent="0.25">
      <c r="A175" s="233" t="s">
        <v>106</v>
      </c>
      <c r="B175" s="44"/>
      <c r="C175" s="45"/>
      <c r="D175" s="45"/>
      <c r="E175" s="45"/>
      <c r="F175" s="45"/>
      <c r="G175" s="45"/>
      <c r="H175" s="45"/>
      <c r="I175" s="139">
        <v>895180882</v>
      </c>
      <c r="J175" s="237"/>
      <c r="K175" s="237"/>
    </row>
    <row r="176" spans="1:12" ht="9.9499999999999993" customHeight="1" x14ac:dyDescent="0.25">
      <c r="A176" s="147"/>
      <c r="B176" s="35"/>
      <c r="C176" s="35"/>
      <c r="D176" s="35"/>
      <c r="E176" s="35"/>
      <c r="F176" s="35"/>
      <c r="G176" s="35"/>
      <c r="H176" s="35"/>
      <c r="I176" s="15"/>
      <c r="J176" s="16"/>
      <c r="K176" s="16"/>
      <c r="L176" s="16"/>
    </row>
    <row r="177" spans="1:12" ht="15.75" hidden="1" customHeight="1" x14ac:dyDescent="0.25">
      <c r="A177" s="372" t="s">
        <v>107</v>
      </c>
      <c r="B177" s="372"/>
      <c r="C177" s="372"/>
      <c r="D177" s="372"/>
      <c r="E177" s="372"/>
      <c r="F177" s="372"/>
      <c r="G177" s="372"/>
      <c r="H177" s="372"/>
      <c r="I177" s="372"/>
      <c r="J177" s="172"/>
      <c r="K177" s="172"/>
      <c r="L177" s="16"/>
    </row>
    <row r="178" spans="1:12" ht="15.75" hidden="1" customHeight="1" x14ac:dyDescent="0.25">
      <c r="A178" s="314"/>
      <c r="B178" s="314"/>
      <c r="C178" s="314"/>
      <c r="D178" s="314"/>
      <c r="E178" s="314"/>
      <c r="F178" s="314"/>
      <c r="G178" s="314"/>
      <c r="H178" s="314"/>
      <c r="I178" s="314"/>
      <c r="J178" s="172"/>
      <c r="K178" s="172"/>
      <c r="L178" s="16"/>
    </row>
    <row r="179" spans="1:12" ht="15.75" hidden="1" customHeight="1" x14ac:dyDescent="0.25">
      <c r="A179" s="315" t="s">
        <v>108</v>
      </c>
      <c r="B179" s="374" t="s">
        <v>109</v>
      </c>
      <c r="C179" s="372"/>
      <c r="D179" s="372"/>
      <c r="E179" s="281"/>
      <c r="F179" s="284" t="s">
        <v>35</v>
      </c>
      <c r="G179" s="285"/>
      <c r="H179" s="285"/>
      <c r="I179" s="285"/>
      <c r="J179" s="172"/>
      <c r="K179" s="172"/>
      <c r="L179" s="16"/>
    </row>
    <row r="180" spans="1:12" ht="15.75" hidden="1" customHeight="1" x14ac:dyDescent="0.25">
      <c r="A180" s="316"/>
      <c r="B180" s="375"/>
      <c r="C180" s="313"/>
      <c r="D180" s="313"/>
      <c r="E180" s="282"/>
      <c r="F180" s="365"/>
      <c r="G180" s="370"/>
      <c r="H180" s="370"/>
      <c r="I180" s="370"/>
      <c r="J180" s="172"/>
      <c r="K180" s="172"/>
      <c r="L180" s="16"/>
    </row>
    <row r="181" spans="1:12" ht="15.75" hidden="1" customHeight="1" x14ac:dyDescent="0.25">
      <c r="A181" s="316"/>
      <c r="B181" s="376"/>
      <c r="C181" s="314"/>
      <c r="D181" s="314"/>
      <c r="E181" s="283"/>
      <c r="F181" s="366"/>
      <c r="G181" s="371"/>
      <c r="H181" s="371"/>
      <c r="I181" s="371"/>
      <c r="J181" s="172"/>
      <c r="K181" s="172"/>
      <c r="L181" s="16"/>
    </row>
    <row r="182" spans="1:12" ht="15.75" hidden="1" customHeight="1" x14ac:dyDescent="0.25">
      <c r="A182" s="317"/>
      <c r="B182" s="284" t="s">
        <v>110</v>
      </c>
      <c r="C182" s="315"/>
      <c r="D182" s="284" t="s">
        <v>192</v>
      </c>
      <c r="E182" s="315"/>
      <c r="F182" s="351" t="str">
        <f>B182</f>
        <v>Até Jun/ 2024</v>
      </c>
      <c r="G182" s="352"/>
      <c r="H182" s="284" t="str">
        <f>D182</f>
        <v>Até Jun/ 2025</v>
      </c>
      <c r="I182" s="285"/>
      <c r="J182" s="172"/>
      <c r="K182" s="172"/>
      <c r="L182" s="16"/>
    </row>
    <row r="183" spans="1:12" ht="15.75" hidden="1" customHeight="1" x14ac:dyDescent="0.25">
      <c r="A183" s="13" t="s">
        <v>111</v>
      </c>
      <c r="B183" s="148"/>
      <c r="C183" s="149">
        <f>SUM(C184:C186)</f>
        <v>50982168024.819992</v>
      </c>
      <c r="D183" s="120"/>
      <c r="E183" s="149">
        <f>SUM(E184:E186)</f>
        <v>55148789906.619995</v>
      </c>
      <c r="F183" s="13"/>
      <c r="G183" s="149">
        <f>SUM(G184:G186)</f>
        <v>46611095500.419998</v>
      </c>
      <c r="H183" s="120"/>
      <c r="I183" s="122">
        <f>SUM(I184:I186)</f>
        <v>49577945924.980003</v>
      </c>
      <c r="J183" s="172"/>
      <c r="K183" s="209"/>
      <c r="L183" s="16"/>
    </row>
    <row r="184" spans="1:12" ht="15.75" hidden="1" customHeight="1" x14ac:dyDescent="0.25">
      <c r="A184" s="13" t="s">
        <v>112</v>
      </c>
      <c r="B184" s="43"/>
      <c r="C184" s="150">
        <f>32160772271.55</f>
        <v>32160772271.549999</v>
      </c>
      <c r="D184" s="127"/>
      <c r="E184" s="150">
        <v>33683061738.919998</v>
      </c>
      <c r="F184" s="13"/>
      <c r="G184" s="64">
        <f>30899941879.21</f>
        <v>30899941879.209999</v>
      </c>
      <c r="H184" s="127"/>
      <c r="I184" s="64">
        <v>32032708558.790001</v>
      </c>
      <c r="J184" s="172"/>
      <c r="K184" s="209"/>
      <c r="L184" s="16"/>
    </row>
    <row r="185" spans="1:12" ht="15.75" hidden="1" customHeight="1" x14ac:dyDescent="0.25">
      <c r="A185" s="13" t="s">
        <v>113</v>
      </c>
      <c r="B185" s="43"/>
      <c r="C185" s="150">
        <f>2482755459.29</f>
        <v>2482755459.29</v>
      </c>
      <c r="D185" s="127"/>
      <c r="E185" s="150">
        <v>1383587088.5699999</v>
      </c>
      <c r="F185" s="13"/>
      <c r="G185" s="64">
        <f>2482733727.33</f>
        <v>2482733727.3299999</v>
      </c>
      <c r="H185" s="127"/>
      <c r="I185" s="64">
        <v>1383579975.6300001</v>
      </c>
      <c r="J185" s="172"/>
      <c r="K185" s="209"/>
      <c r="L185" s="16"/>
    </row>
    <row r="186" spans="1:12" ht="15.75" hidden="1" customHeight="1" x14ac:dyDescent="0.25">
      <c r="A186" s="13" t="s">
        <v>114</v>
      </c>
      <c r="B186" s="43"/>
      <c r="C186" s="150">
        <f>16338640293.98</f>
        <v>16338640293.98</v>
      </c>
      <c r="D186" s="127"/>
      <c r="E186" s="150">
        <v>20082141079.130001</v>
      </c>
      <c r="F186" s="13"/>
      <c r="G186" s="64">
        <f>13228419893.88</f>
        <v>13228419893.879999</v>
      </c>
      <c r="H186" s="127"/>
      <c r="I186" s="64">
        <v>16161657390.559999</v>
      </c>
      <c r="J186" s="172"/>
      <c r="K186" s="209"/>
      <c r="L186" s="16"/>
    </row>
    <row r="187" spans="1:12" ht="15.75" hidden="1" customHeight="1" x14ac:dyDescent="0.25">
      <c r="A187" s="13" t="s">
        <v>115</v>
      </c>
      <c r="B187" s="43"/>
      <c r="C187" s="150">
        <f>C183-C185</f>
        <v>48499412565.529991</v>
      </c>
      <c r="D187" s="127"/>
      <c r="E187" s="150">
        <f>E183-E185</f>
        <v>53765202818.049995</v>
      </c>
      <c r="F187" s="13"/>
      <c r="G187" s="150">
        <f>G183-G185</f>
        <v>44128361773.089996</v>
      </c>
      <c r="H187" s="127"/>
      <c r="I187" s="64">
        <f>I183-I185</f>
        <v>48194365949.350006</v>
      </c>
      <c r="J187" s="172"/>
      <c r="K187" s="209"/>
      <c r="L187" s="16"/>
    </row>
    <row r="188" spans="1:12" ht="15.75" hidden="1" customHeight="1" x14ac:dyDescent="0.25">
      <c r="A188" s="13" t="s">
        <v>116</v>
      </c>
      <c r="B188" s="43"/>
      <c r="C188" s="150">
        <v>0</v>
      </c>
      <c r="D188" s="127"/>
      <c r="E188" s="150">
        <v>0</v>
      </c>
      <c r="F188" s="13"/>
      <c r="G188" s="150">
        <v>0</v>
      </c>
      <c r="H188" s="127"/>
      <c r="I188" s="64">
        <v>0</v>
      </c>
      <c r="J188" s="172"/>
      <c r="K188" s="209"/>
      <c r="L188" s="16"/>
    </row>
    <row r="189" spans="1:12" ht="15.75" hidden="1" customHeight="1" x14ac:dyDescent="0.25">
      <c r="A189" s="13" t="s">
        <v>117</v>
      </c>
      <c r="B189" s="151"/>
      <c r="C189" s="152">
        <f>493812715.68</f>
        <v>493812715.68000001</v>
      </c>
      <c r="D189" s="153"/>
      <c r="E189" s="152">
        <v>592263188.09000003</v>
      </c>
      <c r="F189" s="13"/>
      <c r="G189" s="152">
        <f>486801934.65</f>
        <v>486801934.64999998</v>
      </c>
      <c r="H189" s="153"/>
      <c r="I189" s="130">
        <v>566275205.48000002</v>
      </c>
      <c r="J189" s="172"/>
      <c r="K189" s="209"/>
      <c r="L189" s="16"/>
    </row>
    <row r="190" spans="1:12" ht="31.5" hidden="1" x14ac:dyDescent="0.25">
      <c r="A190" s="154" t="s">
        <v>118</v>
      </c>
      <c r="B190" s="155"/>
      <c r="C190" s="156">
        <f>C187-C188-C189</f>
        <v>48005599849.849991</v>
      </c>
      <c r="D190" s="157"/>
      <c r="E190" s="156">
        <f>E187-E188-E189</f>
        <v>53172939629.959999</v>
      </c>
      <c r="F190" s="158"/>
      <c r="G190" s="156">
        <f>G187-G188-G189</f>
        <v>43641559838.439995</v>
      </c>
      <c r="H190" s="157"/>
      <c r="I190" s="131">
        <f>I187-I188-I189</f>
        <v>47628090743.870003</v>
      </c>
      <c r="J190" s="172"/>
      <c r="K190" s="209"/>
      <c r="L190" s="16"/>
    </row>
    <row r="191" spans="1:12" x14ac:dyDescent="0.25">
      <c r="A191" s="35" t="s">
        <v>119</v>
      </c>
      <c r="B191" s="9"/>
      <c r="C191" s="9"/>
      <c r="D191" s="9"/>
      <c r="E191" s="9"/>
      <c r="F191" s="9"/>
      <c r="G191" s="9"/>
      <c r="H191" s="8"/>
      <c r="I191" s="84" t="s">
        <v>120</v>
      </c>
    </row>
    <row r="192" spans="1:12" x14ac:dyDescent="0.25">
      <c r="A192" s="356" t="s">
        <v>121</v>
      </c>
      <c r="B192" s="356"/>
      <c r="C192" s="356"/>
      <c r="D192" s="356"/>
      <c r="E192" s="356"/>
      <c r="F192" s="356"/>
      <c r="G192" s="356"/>
      <c r="H192" s="356"/>
      <c r="I192" s="356"/>
    </row>
    <row r="193" spans="1:13" ht="15.95" customHeight="1" x14ac:dyDescent="0.25">
      <c r="A193" s="262" t="s">
        <v>194</v>
      </c>
      <c r="B193" s="262"/>
      <c r="C193" s="262"/>
      <c r="D193" s="262"/>
      <c r="E193" s="262"/>
      <c r="F193" s="262"/>
      <c r="G193" s="262"/>
      <c r="H193" s="262"/>
      <c r="I193" s="262"/>
    </row>
    <row r="194" spans="1:13" x14ac:dyDescent="0.25">
      <c r="A194" s="262" t="s">
        <v>195</v>
      </c>
      <c r="B194" s="262"/>
      <c r="C194" s="262"/>
      <c r="D194" s="262"/>
      <c r="E194" s="262"/>
      <c r="F194" s="262"/>
      <c r="G194" s="262"/>
      <c r="H194" s="262"/>
      <c r="I194" s="262"/>
    </row>
    <row r="195" spans="1:13" ht="34.5" customHeight="1" x14ac:dyDescent="0.25">
      <c r="A195" s="262" t="s">
        <v>196</v>
      </c>
      <c r="B195" s="262"/>
      <c r="C195" s="262"/>
      <c r="D195" s="262"/>
      <c r="E195" s="262"/>
      <c r="F195" s="262"/>
      <c r="G195" s="262"/>
      <c r="H195" s="262"/>
      <c r="I195" s="262"/>
    </row>
    <row r="196" spans="1:13" ht="31.5" customHeight="1" x14ac:dyDescent="0.25">
      <c r="A196" s="262" t="s">
        <v>197</v>
      </c>
      <c r="B196" s="262"/>
      <c r="C196" s="262"/>
      <c r="D196" s="262"/>
      <c r="E196" s="262"/>
      <c r="F196" s="262"/>
      <c r="G196" s="262"/>
      <c r="H196" s="262"/>
      <c r="I196" s="262"/>
    </row>
    <row r="197" spans="1:13" x14ac:dyDescent="0.25">
      <c r="A197" s="356" t="s">
        <v>198</v>
      </c>
      <c r="B197" s="356"/>
      <c r="C197" s="356"/>
      <c r="D197" s="356"/>
      <c r="E197" s="356"/>
      <c r="F197" s="356"/>
      <c r="G197" s="356"/>
      <c r="H197" s="356"/>
      <c r="I197" s="356"/>
    </row>
    <row r="198" spans="1:13" ht="15.75" hidden="1" customHeight="1" x14ac:dyDescent="0.25">
      <c r="A198" s="350" t="s">
        <v>122</v>
      </c>
      <c r="B198" s="350"/>
      <c r="C198" s="350"/>
      <c r="D198" s="350"/>
      <c r="E198" s="350"/>
      <c r="F198" s="350"/>
      <c r="G198" s="350"/>
      <c r="H198" s="350"/>
      <c r="I198" s="350"/>
    </row>
    <row r="199" spans="1:13" x14ac:dyDescent="0.25">
      <c r="A199" s="75"/>
      <c r="B199" s="75"/>
      <c r="C199" s="75"/>
      <c r="D199" s="75"/>
      <c r="E199" s="75"/>
      <c r="F199" s="75"/>
      <c r="G199" s="75"/>
      <c r="H199" s="75"/>
      <c r="I199" s="75"/>
    </row>
    <row r="200" spans="1:13" hidden="1" x14ac:dyDescent="0.25">
      <c r="A200" s="272" t="s">
        <v>123</v>
      </c>
      <c r="B200" s="272"/>
      <c r="C200" s="272"/>
      <c r="D200" s="272"/>
      <c r="E200" s="272"/>
      <c r="F200" s="272"/>
      <c r="G200" s="272"/>
      <c r="H200" s="272"/>
      <c r="I200" s="272"/>
      <c r="J200" s="1"/>
      <c r="K200" s="1"/>
      <c r="L200" s="1"/>
      <c r="M200" s="1"/>
    </row>
    <row r="201" spans="1:13" hidden="1" x14ac:dyDescent="0.25">
      <c r="A201" s="291"/>
      <c r="B201" s="291"/>
      <c r="C201" s="291"/>
      <c r="D201" s="291"/>
      <c r="E201" s="292"/>
      <c r="F201" s="292"/>
      <c r="G201" s="292"/>
      <c r="H201" s="292"/>
      <c r="I201" s="292"/>
      <c r="J201" s="1"/>
      <c r="K201" s="1"/>
      <c r="L201" s="1"/>
      <c r="M201" s="1"/>
    </row>
    <row r="202" spans="1:13" hidden="1" x14ac:dyDescent="0.25">
      <c r="A202" s="293" t="s">
        <v>124</v>
      </c>
      <c r="B202" s="271" t="s">
        <v>7</v>
      </c>
      <c r="C202" s="272"/>
      <c r="D202" s="346"/>
      <c r="E202" s="269" t="s">
        <v>125</v>
      </c>
      <c r="F202" s="270"/>
      <c r="G202" s="270"/>
      <c r="H202" s="270"/>
      <c r="I202" s="270"/>
      <c r="J202" s="1"/>
      <c r="K202" s="1"/>
      <c r="L202" s="1"/>
      <c r="M202" s="1"/>
    </row>
    <row r="203" spans="1:13" ht="15.75" hidden="1" customHeight="1" x14ac:dyDescent="0.25">
      <c r="A203" s="294"/>
      <c r="B203" s="310"/>
      <c r="C203" s="292"/>
      <c r="D203" s="347"/>
      <c r="E203" s="336"/>
      <c r="F203" s="337"/>
      <c r="G203" s="337"/>
      <c r="H203" s="337"/>
      <c r="I203" s="337"/>
      <c r="J203" s="1"/>
      <c r="K203" s="1"/>
      <c r="L203" s="1"/>
      <c r="M203" s="1"/>
    </row>
    <row r="204" spans="1:13" hidden="1" x14ac:dyDescent="0.25">
      <c r="A204" s="295"/>
      <c r="B204" s="348"/>
      <c r="C204" s="291"/>
      <c r="D204" s="349"/>
      <c r="E204" s="334" t="str">
        <f>C61</f>
        <v>ATÉ ABRIL/2026</v>
      </c>
      <c r="F204" s="335"/>
      <c r="G204" s="335"/>
      <c r="H204" s="334" t="s">
        <v>126</v>
      </c>
      <c r="I204" s="335"/>
      <c r="J204" s="1"/>
      <c r="K204" s="1"/>
      <c r="L204" s="1"/>
      <c r="M204" s="1"/>
    </row>
    <row r="205" spans="1:13" hidden="1" x14ac:dyDescent="0.25">
      <c r="A205" s="66" t="s">
        <v>127</v>
      </c>
      <c r="B205" s="67"/>
      <c r="C205" s="68"/>
      <c r="D205" s="96">
        <f>B58+B37-B45</f>
        <v>112337252088.61</v>
      </c>
      <c r="E205" s="67"/>
      <c r="F205" s="340">
        <f>I58+I37-I45</f>
        <v>37677379322.079994</v>
      </c>
      <c r="G205" s="341"/>
      <c r="H205" s="67"/>
      <c r="I205" s="97">
        <v>11747592813</v>
      </c>
      <c r="J205" s="7"/>
      <c r="K205" s="7"/>
      <c r="L205" s="1"/>
      <c r="M205" s="1"/>
    </row>
    <row r="206" spans="1:13" hidden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5"/>
      <c r="K206" s="5"/>
      <c r="L206" s="3"/>
      <c r="M206" s="1"/>
    </row>
    <row r="207" spans="1:13" hidden="1" x14ac:dyDescent="0.25">
      <c r="A207" s="263" t="s">
        <v>128</v>
      </c>
      <c r="B207" s="312" t="s">
        <v>33</v>
      </c>
      <c r="C207" s="264" t="s">
        <v>34</v>
      </c>
      <c r="D207" s="264"/>
      <c r="E207" s="264" t="s">
        <v>35</v>
      </c>
      <c r="F207" s="264"/>
      <c r="G207" s="264"/>
      <c r="H207" s="264" t="s">
        <v>129</v>
      </c>
      <c r="I207" s="274"/>
      <c r="J207" s="1"/>
      <c r="K207" s="1"/>
      <c r="L207" s="1"/>
      <c r="M207" s="1"/>
    </row>
    <row r="208" spans="1:13" ht="15.75" hidden="1" customHeight="1" x14ac:dyDescent="0.25">
      <c r="A208" s="263"/>
      <c r="B208" s="312"/>
      <c r="C208" s="264"/>
      <c r="D208" s="264"/>
      <c r="E208" s="264"/>
      <c r="F208" s="264"/>
      <c r="G208" s="264"/>
      <c r="H208" s="264"/>
      <c r="I208" s="274"/>
      <c r="J208" s="1"/>
      <c r="K208" s="1"/>
      <c r="L208" s="1"/>
      <c r="M208" s="1"/>
    </row>
    <row r="209" spans="1:13" hidden="1" x14ac:dyDescent="0.25">
      <c r="A209" s="263"/>
      <c r="B209" s="312"/>
      <c r="C209" s="76" t="str">
        <f>E204</f>
        <v>ATÉ ABRIL/2026</v>
      </c>
      <c r="D209" s="76" t="str">
        <f>H204</f>
        <v>Até Fev/2019</v>
      </c>
      <c r="E209" s="76" t="str">
        <f>C209</f>
        <v>ATÉ ABRIL/2026</v>
      </c>
      <c r="F209" s="264" t="str">
        <f>D209</f>
        <v>Até Fev/2019</v>
      </c>
      <c r="G209" s="264"/>
      <c r="H209" s="76" t="s">
        <v>130</v>
      </c>
      <c r="I209" s="77" t="s">
        <v>131</v>
      </c>
      <c r="J209" s="1"/>
      <c r="K209" s="1"/>
      <c r="L209" s="1"/>
      <c r="M209" s="1"/>
    </row>
    <row r="210" spans="1:13" hidden="1" x14ac:dyDescent="0.25">
      <c r="A210" s="69" t="s">
        <v>132</v>
      </c>
      <c r="B210" s="70">
        <f>B87+B80</f>
        <v>118202340536.08002</v>
      </c>
      <c r="C210" s="70">
        <f>C87+C80</f>
        <v>40656068297.830002</v>
      </c>
      <c r="D210" s="71">
        <v>12149819362</v>
      </c>
      <c r="E210" s="70">
        <f>D87+D80</f>
        <v>33275736189.469997</v>
      </c>
      <c r="F210" s="277">
        <v>9446595208</v>
      </c>
      <c r="G210" s="278"/>
      <c r="H210" s="92">
        <v>0</v>
      </c>
      <c r="I210" s="91">
        <v>382864416</v>
      </c>
      <c r="J210" s="82">
        <f>(D210-F210)-I210</f>
        <v>2320359738</v>
      </c>
      <c r="K210" s="82"/>
      <c r="L210" s="94" t="s">
        <v>133</v>
      </c>
      <c r="M210" s="1"/>
    </row>
    <row r="211" spans="1:13" hidden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3"/>
      <c r="M211" s="1"/>
    </row>
    <row r="212" spans="1:13" hidden="1" x14ac:dyDescent="0.25">
      <c r="A212" s="78" t="s">
        <v>134</v>
      </c>
      <c r="B212" s="79">
        <f>D205-B210</f>
        <v>-5865088447.4700165</v>
      </c>
      <c r="C212" s="79">
        <f>F205-C210</f>
        <v>-2978688975.7500076</v>
      </c>
      <c r="D212" s="79">
        <f>I205-D210</f>
        <v>-402226549</v>
      </c>
      <c r="E212" s="80">
        <f>F205-E210</f>
        <v>4401643132.6099968</v>
      </c>
      <c r="F212" s="275">
        <f>I205-F210</f>
        <v>2300997605</v>
      </c>
      <c r="G212" s="276"/>
      <c r="H212" s="81">
        <v>0</v>
      </c>
      <c r="I212" s="81">
        <v>0</v>
      </c>
      <c r="J212" s="1"/>
      <c r="K212" s="1"/>
      <c r="L212" s="1"/>
      <c r="M212" s="1"/>
    </row>
    <row r="213" spans="1:13" hidden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5"/>
      <c r="K213" s="5"/>
      <c r="L213" s="3"/>
      <c r="M213" s="1"/>
    </row>
    <row r="214" spans="1:13" hidden="1" x14ac:dyDescent="0.25">
      <c r="A214" s="263" t="s">
        <v>135</v>
      </c>
      <c r="B214" s="264"/>
      <c r="C214" s="264"/>
      <c r="D214" s="264"/>
      <c r="E214" s="264"/>
      <c r="F214" s="264" t="s">
        <v>67</v>
      </c>
      <c r="G214" s="264"/>
      <c r="H214" s="264"/>
      <c r="I214" s="274"/>
      <c r="J214" s="1"/>
      <c r="K214" s="1"/>
      <c r="L214" s="1"/>
      <c r="M214" s="1"/>
    </row>
    <row r="215" spans="1:13" hidden="1" x14ac:dyDescent="0.25">
      <c r="A215" s="263"/>
      <c r="B215" s="264"/>
      <c r="C215" s="264"/>
      <c r="D215" s="264"/>
      <c r="E215" s="264"/>
      <c r="F215" s="264"/>
      <c r="G215" s="264"/>
      <c r="H215" s="264"/>
      <c r="I215" s="274"/>
      <c r="J215" s="1"/>
      <c r="K215" s="1"/>
      <c r="L215" s="1"/>
      <c r="M215" s="1"/>
    </row>
    <row r="216" spans="1:13" hidden="1" x14ac:dyDescent="0.25">
      <c r="A216" s="267" t="s">
        <v>136</v>
      </c>
      <c r="B216" s="267"/>
      <c r="C216" s="267"/>
      <c r="D216" s="267"/>
      <c r="E216" s="268"/>
      <c r="F216" s="73"/>
      <c r="G216" s="74"/>
      <c r="H216" s="74"/>
      <c r="I216" s="89">
        <f>I97</f>
        <v>-6637675169.3599997</v>
      </c>
      <c r="J216" s="4">
        <f>I216-I97</f>
        <v>0</v>
      </c>
      <c r="K216" s="4"/>
      <c r="L216" s="1"/>
      <c r="M216" s="1"/>
    </row>
    <row r="217" spans="1:13" hidden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5"/>
      <c r="K217" s="5"/>
      <c r="L217" s="3"/>
      <c r="M217" s="1"/>
    </row>
    <row r="218" spans="1:13" hidden="1" x14ac:dyDescent="0.25">
      <c r="A218" s="263" t="s">
        <v>137</v>
      </c>
      <c r="B218" s="264"/>
      <c r="C218" s="264"/>
      <c r="D218" s="264"/>
      <c r="E218" s="264"/>
      <c r="F218" s="264"/>
      <c r="G218" s="264"/>
      <c r="H218" s="264"/>
      <c r="I218" s="274"/>
      <c r="J218" s="1"/>
      <c r="K218" s="1"/>
      <c r="L218" s="1"/>
      <c r="M218" s="1"/>
    </row>
    <row r="219" spans="1:13" hidden="1" x14ac:dyDescent="0.25">
      <c r="A219" s="263"/>
      <c r="B219" s="264"/>
      <c r="C219" s="264"/>
      <c r="D219" s="264"/>
      <c r="E219" s="264"/>
      <c r="F219" s="264"/>
      <c r="G219" s="264"/>
      <c r="H219" s="264"/>
      <c r="I219" s="274"/>
      <c r="J219" s="1"/>
      <c r="K219" s="1"/>
      <c r="L219" s="1"/>
      <c r="M219" s="1"/>
    </row>
    <row r="220" spans="1:13" hidden="1" x14ac:dyDescent="0.25">
      <c r="A220" s="263" t="s">
        <v>138</v>
      </c>
      <c r="B220" s="274" t="s">
        <v>139</v>
      </c>
      <c r="C220" s="273"/>
      <c r="D220" s="273"/>
      <c r="E220" s="273"/>
      <c r="F220" s="273"/>
      <c r="G220" s="273"/>
      <c r="H220" s="273"/>
      <c r="I220" s="273"/>
      <c r="J220" s="85"/>
      <c r="K220" s="85"/>
      <c r="L220" s="1"/>
      <c r="M220" s="1"/>
    </row>
    <row r="221" spans="1:13" hidden="1" x14ac:dyDescent="0.25">
      <c r="A221" s="273"/>
      <c r="B221" s="269" t="s">
        <v>140</v>
      </c>
      <c r="C221" s="270"/>
      <c r="D221" s="270"/>
      <c r="E221" s="270"/>
      <c r="F221" s="271" t="s">
        <v>141</v>
      </c>
      <c r="G221" s="272"/>
      <c r="H221" s="272"/>
      <c r="I221" s="272"/>
      <c r="J221" s="1"/>
      <c r="K221" s="1"/>
      <c r="L221" s="1"/>
      <c r="M221" s="1"/>
    </row>
    <row r="222" spans="1:13" hidden="1" x14ac:dyDescent="0.25">
      <c r="A222" s="273"/>
      <c r="B222" s="310" t="s">
        <v>142</v>
      </c>
      <c r="C222" s="292"/>
      <c r="D222" s="292"/>
      <c r="E222" s="292"/>
      <c r="F222" s="265" t="s">
        <v>143</v>
      </c>
      <c r="G222" s="266"/>
      <c r="H222" s="266"/>
      <c r="I222" s="266"/>
      <c r="J222" s="1"/>
      <c r="K222" s="1"/>
      <c r="L222" s="1"/>
      <c r="M222" s="1"/>
    </row>
    <row r="223" spans="1:13" hidden="1" x14ac:dyDescent="0.25">
      <c r="A223" s="72" t="s">
        <v>144</v>
      </c>
      <c r="B223" s="73"/>
      <c r="C223" s="74"/>
      <c r="D223" s="74"/>
      <c r="E223" s="89">
        <v>4894466155.2399902</v>
      </c>
      <c r="F223" s="73"/>
      <c r="G223" s="74"/>
      <c r="H223" s="74"/>
      <c r="I223" s="89">
        <v>4894466155.2399902</v>
      </c>
      <c r="J223" s="290" t="s">
        <v>145</v>
      </c>
      <c r="K223" s="290"/>
      <c r="L223" s="290"/>
      <c r="M223" s="290"/>
    </row>
    <row r="224" spans="1:13" ht="15.75" hidden="1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5"/>
      <c r="K224" s="5"/>
      <c r="L224" s="3"/>
      <c r="M224" s="1"/>
    </row>
    <row r="225" spans="1:13" hidden="1" x14ac:dyDescent="0.25">
      <c r="A225" s="263" t="s">
        <v>146</v>
      </c>
      <c r="B225" s="264"/>
      <c r="C225" s="264"/>
      <c r="D225" s="264"/>
      <c r="E225" s="264"/>
      <c r="F225" s="264" t="s">
        <v>67</v>
      </c>
      <c r="G225" s="264"/>
      <c r="H225" s="264"/>
      <c r="I225" s="274"/>
      <c r="J225" s="1"/>
      <c r="K225" s="1"/>
      <c r="L225" s="1"/>
      <c r="M225" s="1"/>
    </row>
    <row r="226" spans="1:13" hidden="1" x14ac:dyDescent="0.25">
      <c r="A226" s="263"/>
      <c r="B226" s="264"/>
      <c r="C226" s="264"/>
      <c r="D226" s="264"/>
      <c r="E226" s="264"/>
      <c r="F226" s="330"/>
      <c r="G226" s="330"/>
      <c r="H226" s="330"/>
      <c r="I226" s="271"/>
      <c r="J226" s="1"/>
      <c r="K226" s="1"/>
      <c r="L226" s="1"/>
      <c r="M226" s="1"/>
    </row>
    <row r="227" spans="1:13" hidden="1" x14ac:dyDescent="0.25">
      <c r="A227" s="331" t="s">
        <v>147</v>
      </c>
      <c r="B227" s="332"/>
      <c r="C227" s="332"/>
      <c r="D227" s="332"/>
      <c r="E227" s="333"/>
      <c r="F227" s="73"/>
      <c r="G227" s="74"/>
      <c r="H227" s="74"/>
      <c r="I227" s="89" t="e">
        <f>#REF!</f>
        <v>#REF!</v>
      </c>
      <c r="J227" s="85" t="e">
        <f>I227-#REF!</f>
        <v>#REF!</v>
      </c>
      <c r="K227" s="85"/>
      <c r="L227" s="1"/>
      <c r="M227" s="1"/>
    </row>
    <row r="228" spans="1:13" ht="15.75" hidden="1" customHeight="1" x14ac:dyDescent="0.25">
      <c r="A228" s="144" t="s">
        <v>148</v>
      </c>
      <c r="B228" s="145"/>
      <c r="C228" s="145"/>
      <c r="D228" s="145"/>
      <c r="E228" s="145"/>
      <c r="F228" s="145"/>
      <c r="G228" s="145"/>
      <c r="H228" s="311" t="s">
        <v>149</v>
      </c>
      <c r="I228" s="311"/>
      <c r="J228" s="311"/>
      <c r="K228" s="311"/>
    </row>
    <row r="229" spans="1:13" ht="5.25" customHeight="1" x14ac:dyDescent="0.25">
      <c r="A229" s="17"/>
      <c r="H229" s="19"/>
      <c r="I229" s="19"/>
      <c r="J229" s="19"/>
      <c r="K229" s="19"/>
    </row>
    <row r="230" spans="1:13" ht="15.75" customHeight="1" x14ac:dyDescent="0.25">
      <c r="A230" s="17"/>
      <c r="B230" s="15"/>
      <c r="E230" s="15"/>
      <c r="I230" s="18"/>
      <c r="J230" s="19"/>
      <c r="K230" s="19"/>
    </row>
    <row r="231" spans="1:13" ht="15.75" customHeight="1" x14ac:dyDescent="0.25">
      <c r="A231" s="287" t="s">
        <v>150</v>
      </c>
      <c r="B231" s="287"/>
      <c r="C231" s="287"/>
      <c r="D231" s="287"/>
      <c r="E231" s="287"/>
      <c r="F231" s="287"/>
      <c r="G231" s="328"/>
      <c r="H231" s="286" t="str">
        <f>F110</f>
        <v>Até ABRIL/2026</v>
      </c>
      <c r="I231" s="287"/>
      <c r="J231" s="280"/>
      <c r="K231" s="280"/>
      <c r="L231" s="280"/>
    </row>
    <row r="232" spans="1:13" ht="15.75" customHeight="1" x14ac:dyDescent="0.25">
      <c r="A232" s="289"/>
      <c r="B232" s="289"/>
      <c r="C232" s="289"/>
      <c r="D232" s="289"/>
      <c r="E232" s="289"/>
      <c r="F232" s="289"/>
      <c r="G232" s="329"/>
      <c r="H232" s="288"/>
      <c r="I232" s="289"/>
      <c r="J232" s="280"/>
      <c r="K232" s="280"/>
      <c r="L232" s="280"/>
    </row>
    <row r="233" spans="1:13" ht="15.75" customHeight="1" x14ac:dyDescent="0.25">
      <c r="A233" s="303" t="s">
        <v>96</v>
      </c>
      <c r="B233" s="303"/>
      <c r="C233" s="303"/>
      <c r="D233" s="303"/>
      <c r="E233" s="303"/>
      <c r="F233" s="303"/>
      <c r="G233" s="303"/>
      <c r="H233" s="306">
        <f>H234+H237+H245+H246+H247+H248</f>
        <v>-1567062495.589988</v>
      </c>
      <c r="I233" s="307"/>
      <c r="J233" s="132"/>
      <c r="K233" s="19"/>
    </row>
    <row r="234" spans="1:13" ht="15.75" customHeight="1" x14ac:dyDescent="0.25">
      <c r="A234" s="303" t="s">
        <v>151</v>
      </c>
      <c r="B234" s="303"/>
      <c r="C234" s="303"/>
      <c r="D234" s="303"/>
      <c r="E234" s="303"/>
      <c r="F234" s="303"/>
      <c r="G234" s="303"/>
      <c r="H234" s="308">
        <f>SUM(H235:H236)</f>
        <v>8148876.21</v>
      </c>
      <c r="I234" s="309"/>
      <c r="J234" s="19"/>
      <c r="K234" s="19"/>
    </row>
    <row r="235" spans="1:13" ht="15.75" customHeight="1" x14ac:dyDescent="0.25">
      <c r="A235" s="296" t="s">
        <v>152</v>
      </c>
      <c r="B235" s="296"/>
      <c r="C235" s="296"/>
      <c r="D235" s="296"/>
      <c r="E235" s="296"/>
      <c r="F235" s="296"/>
      <c r="G235" s="296"/>
      <c r="H235" s="297">
        <f>3086000</f>
        <v>3086000</v>
      </c>
      <c r="I235" s="298"/>
      <c r="J235" s="19"/>
      <c r="K235" s="19"/>
    </row>
    <row r="236" spans="1:13" ht="15.75" customHeight="1" x14ac:dyDescent="0.25">
      <c r="A236" s="296" t="s">
        <v>153</v>
      </c>
      <c r="B236" s="296"/>
      <c r="C236" s="296"/>
      <c r="D236" s="296"/>
      <c r="E236" s="296"/>
      <c r="F236" s="296"/>
      <c r="G236" s="296"/>
      <c r="H236" s="301">
        <f>5062876.21</f>
        <v>5062876.21</v>
      </c>
      <c r="I236" s="302"/>
      <c r="J236" s="19"/>
      <c r="K236" s="19"/>
    </row>
    <row r="237" spans="1:13" ht="15.75" customHeight="1" x14ac:dyDescent="0.25">
      <c r="A237" s="303" t="s">
        <v>201</v>
      </c>
      <c r="B237" s="303"/>
      <c r="C237" s="303"/>
      <c r="D237" s="303"/>
      <c r="E237" s="303"/>
      <c r="F237" s="303"/>
      <c r="G237" s="303"/>
      <c r="H237" s="304">
        <f>SUM(H238:I241)</f>
        <v>-1574468746.6099999</v>
      </c>
      <c r="I237" s="305"/>
      <c r="J237" s="19"/>
      <c r="K237" s="19"/>
    </row>
    <row r="238" spans="1:13" ht="15.75" customHeight="1" x14ac:dyDescent="0.25">
      <c r="A238" s="296" t="s">
        <v>154</v>
      </c>
      <c r="B238" s="296"/>
      <c r="C238" s="296"/>
      <c r="D238" s="296"/>
      <c r="E238" s="296"/>
      <c r="F238" s="296"/>
      <c r="G238" s="296"/>
      <c r="H238" s="297">
        <v>0</v>
      </c>
      <c r="I238" s="298"/>
      <c r="J238" s="19"/>
      <c r="K238" s="19"/>
    </row>
    <row r="239" spans="1:13" ht="15.75" customHeight="1" x14ac:dyDescent="0.25">
      <c r="A239" s="296" t="s">
        <v>155</v>
      </c>
      <c r="B239" s="296"/>
      <c r="C239" s="296"/>
      <c r="D239" s="296"/>
      <c r="E239" s="296"/>
      <c r="F239" s="296"/>
      <c r="G239" s="296"/>
      <c r="H239" s="297">
        <v>0</v>
      </c>
      <c r="I239" s="298"/>
      <c r="J239" s="19"/>
      <c r="K239" s="19"/>
    </row>
    <row r="240" spans="1:13" ht="15.75" customHeight="1" x14ac:dyDescent="0.25">
      <c r="A240" s="296" t="s">
        <v>206</v>
      </c>
      <c r="B240" s="296"/>
      <c r="C240" s="296"/>
      <c r="D240" s="296"/>
      <c r="E240" s="296"/>
      <c r="F240" s="296"/>
      <c r="G240" s="296"/>
      <c r="H240" s="299">
        <f>2144775743.51</f>
        <v>2144775743.51</v>
      </c>
      <c r="I240" s="300"/>
      <c r="J240" s="19"/>
      <c r="K240" s="19"/>
    </row>
    <row r="241" spans="1:11" ht="15.75" customHeight="1" x14ac:dyDescent="0.25">
      <c r="A241" s="296" t="s">
        <v>156</v>
      </c>
      <c r="B241" s="296"/>
      <c r="C241" s="296"/>
      <c r="D241" s="296"/>
      <c r="E241" s="296"/>
      <c r="F241" s="296"/>
      <c r="G241" s="296"/>
      <c r="H241" s="299">
        <f>-3719244490.12</f>
        <v>-3719244490.1199999</v>
      </c>
      <c r="I241" s="300"/>
      <c r="J241" s="19"/>
      <c r="K241" s="19"/>
    </row>
    <row r="242" spans="1:11" ht="15.75" hidden="1" customHeight="1" x14ac:dyDescent="0.25">
      <c r="A242" s="303" t="s">
        <v>157</v>
      </c>
      <c r="B242" s="303"/>
      <c r="C242" s="303"/>
      <c r="D242" s="303"/>
      <c r="E242" s="303"/>
      <c r="F242" s="303"/>
      <c r="G242" s="303"/>
      <c r="H242" s="322"/>
      <c r="I242" s="323"/>
      <c r="J242" s="19"/>
      <c r="K242" s="19"/>
    </row>
    <row r="243" spans="1:11" ht="15.75" hidden="1" customHeight="1" x14ac:dyDescent="0.25">
      <c r="A243" s="296" t="s">
        <v>158</v>
      </c>
      <c r="B243" s="296"/>
      <c r="C243" s="296"/>
      <c r="D243" s="296"/>
      <c r="E243" s="296"/>
      <c r="F243" s="296"/>
      <c r="G243" s="296"/>
      <c r="H243" s="297"/>
      <c r="I243" s="298"/>
      <c r="J243" s="19"/>
      <c r="K243" s="19"/>
    </row>
    <row r="244" spans="1:11" ht="15.75" hidden="1" customHeight="1" x14ac:dyDescent="0.25">
      <c r="A244" s="296" t="s">
        <v>159</v>
      </c>
      <c r="B244" s="296"/>
      <c r="C244" s="296"/>
      <c r="D244" s="296"/>
      <c r="E244" s="296"/>
      <c r="F244" s="296"/>
      <c r="G244" s="296"/>
      <c r="H244" s="297"/>
      <c r="I244" s="298"/>
      <c r="J244" s="19"/>
      <c r="K244" s="19"/>
    </row>
    <row r="245" spans="1:11" ht="15.75" hidden="1" customHeight="1" x14ac:dyDescent="0.25">
      <c r="A245" s="303" t="s">
        <v>160</v>
      </c>
      <c r="B245" s="303"/>
      <c r="C245" s="303"/>
      <c r="D245" s="303"/>
      <c r="E245" s="303"/>
      <c r="F245" s="303"/>
      <c r="G245" s="303"/>
      <c r="H245" s="322"/>
      <c r="I245" s="323"/>
      <c r="J245" s="19"/>
      <c r="K245" s="19"/>
    </row>
    <row r="246" spans="1:11" ht="15.75" customHeight="1" x14ac:dyDescent="0.25">
      <c r="A246" s="303" t="s">
        <v>161</v>
      </c>
      <c r="B246" s="303"/>
      <c r="C246" s="303"/>
      <c r="D246" s="303"/>
      <c r="E246" s="303"/>
      <c r="F246" s="303"/>
      <c r="G246" s="303"/>
      <c r="H246" s="322">
        <f>1543195.43</f>
        <v>1543195.43</v>
      </c>
      <c r="I246" s="323"/>
      <c r="J246" s="19"/>
      <c r="K246" s="19"/>
    </row>
    <row r="247" spans="1:11" ht="15.75" hidden="1" customHeight="1" x14ac:dyDescent="0.25">
      <c r="A247" s="303" t="s">
        <v>162</v>
      </c>
      <c r="B247" s="303"/>
      <c r="C247" s="303"/>
      <c r="D247" s="303"/>
      <c r="E247" s="303"/>
      <c r="F247" s="303"/>
      <c r="G247" s="303"/>
      <c r="H247" s="322"/>
      <c r="I247" s="323"/>
      <c r="J247" s="19"/>
      <c r="K247" s="19"/>
    </row>
    <row r="248" spans="1:11" ht="15.75" customHeight="1" x14ac:dyDescent="0.25">
      <c r="A248" s="326" t="s">
        <v>163</v>
      </c>
      <c r="B248" s="326"/>
      <c r="C248" s="326"/>
      <c r="D248" s="326"/>
      <c r="E248" s="326"/>
      <c r="F248" s="326"/>
      <c r="G248" s="327"/>
      <c r="H248" s="324">
        <f>-2285820.6199882</f>
        <v>-2285820.6199881998</v>
      </c>
      <c r="I248" s="325"/>
      <c r="J248" s="19"/>
      <c r="K248" s="19"/>
    </row>
    <row r="249" spans="1:11" ht="15.75" customHeight="1" x14ac:dyDescent="0.25">
      <c r="A249" s="160"/>
      <c r="B249" s="161"/>
      <c r="C249" s="161"/>
      <c r="D249" s="161"/>
      <c r="E249" s="161"/>
      <c r="F249" s="161"/>
      <c r="G249" s="161"/>
      <c r="H249" s="162"/>
      <c r="I249" s="173"/>
      <c r="J249" s="19"/>
      <c r="K249" s="19"/>
    </row>
    <row r="250" spans="1:11" ht="15.75" customHeight="1" x14ac:dyDescent="0.25">
      <c r="A250" s="17"/>
      <c r="H250" s="19"/>
      <c r="I250" s="19"/>
      <c r="J250" s="19"/>
      <c r="K250" s="19"/>
    </row>
    <row r="251" spans="1:11" ht="15.75" customHeight="1" x14ac:dyDescent="0.25">
      <c r="A251" s="17"/>
      <c r="H251" s="19"/>
      <c r="I251" s="19"/>
      <c r="J251" s="19"/>
      <c r="K251" s="19"/>
    </row>
    <row r="253" spans="1:11" x14ac:dyDescent="0.25">
      <c r="A253" s="11" t="s">
        <v>164</v>
      </c>
      <c r="B253" s="279" t="s">
        <v>165</v>
      </c>
      <c r="C253" s="279"/>
      <c r="D253" s="13"/>
      <c r="E253" s="279" t="s">
        <v>166</v>
      </c>
      <c r="F253" s="279"/>
      <c r="G253" s="279"/>
      <c r="H253" s="279"/>
      <c r="I253" s="279"/>
    </row>
    <row r="254" spans="1:11" x14ac:dyDescent="0.25">
      <c r="A254" s="11" t="s">
        <v>167</v>
      </c>
      <c r="B254" s="279" t="s">
        <v>168</v>
      </c>
      <c r="C254" s="279"/>
      <c r="D254" s="13"/>
      <c r="E254" s="279" t="s">
        <v>169</v>
      </c>
      <c r="F254" s="279"/>
      <c r="G254" s="279"/>
      <c r="H254" s="279"/>
      <c r="I254" s="279"/>
    </row>
    <row r="255" spans="1:11" x14ac:dyDescent="0.25">
      <c r="A255" s="11" t="s">
        <v>170</v>
      </c>
      <c r="B255" s="279" t="s">
        <v>171</v>
      </c>
      <c r="C255" s="279"/>
      <c r="D255" s="13"/>
      <c r="E255" s="279" t="s">
        <v>172</v>
      </c>
      <c r="F255" s="279"/>
      <c r="G255" s="279"/>
      <c r="H255" s="279"/>
      <c r="I255" s="279"/>
    </row>
    <row r="256" spans="1:11" x14ac:dyDescent="0.25">
      <c r="A256" s="17"/>
    </row>
  </sheetData>
  <mergeCells count="133">
    <mergeCell ref="J135:K136"/>
    <mergeCell ref="B179:E181"/>
    <mergeCell ref="B126:I128"/>
    <mergeCell ref="B111:E111"/>
    <mergeCell ref="A177:I178"/>
    <mergeCell ref="J126:J128"/>
    <mergeCell ref="A170:A171"/>
    <mergeCell ref="J131:K131"/>
    <mergeCell ref="F179:I181"/>
    <mergeCell ref="A126:A128"/>
    <mergeCell ref="A5:I5"/>
    <mergeCell ref="A6:I6"/>
    <mergeCell ref="A7:I7"/>
    <mergeCell ref="A8:I8"/>
    <mergeCell ref="A9:I9"/>
    <mergeCell ref="F110:I110"/>
    <mergeCell ref="F111:I111"/>
    <mergeCell ref="B99:I99"/>
    <mergeCell ref="A61:A65"/>
    <mergeCell ref="B61:B65"/>
    <mergeCell ref="B100:I101"/>
    <mergeCell ref="E62:E65"/>
    <mergeCell ref="H62:I64"/>
    <mergeCell ref="B15:B17"/>
    <mergeCell ref="A15:A17"/>
    <mergeCell ref="A13:I14"/>
    <mergeCell ref="C15:I15"/>
    <mergeCell ref="D62:D65"/>
    <mergeCell ref="A107:I108"/>
    <mergeCell ref="C16:I16"/>
    <mergeCell ref="C61:I61"/>
    <mergeCell ref="C17:I17"/>
    <mergeCell ref="C62:C65"/>
    <mergeCell ref="F62:G65"/>
    <mergeCell ref="F209:G209"/>
    <mergeCell ref="H204:I204"/>
    <mergeCell ref="B182:C182"/>
    <mergeCell ref="D182:E182"/>
    <mergeCell ref="E202:I203"/>
    <mergeCell ref="E204:G204"/>
    <mergeCell ref="E207:G208"/>
    <mergeCell ref="B110:E110"/>
    <mergeCell ref="A95:A96"/>
    <mergeCell ref="F205:G205"/>
    <mergeCell ref="B122:I123"/>
    <mergeCell ref="B202:D204"/>
    <mergeCell ref="A198:I198"/>
    <mergeCell ref="A122:A123"/>
    <mergeCell ref="F182:G182"/>
    <mergeCell ref="B95:I96"/>
    <mergeCell ref="A195:I195"/>
    <mergeCell ref="A194:I194"/>
    <mergeCell ref="A192:I192"/>
    <mergeCell ref="A197:I197"/>
    <mergeCell ref="A246:G246"/>
    <mergeCell ref="H247:I247"/>
    <mergeCell ref="A244:G244"/>
    <mergeCell ref="H244:I244"/>
    <mergeCell ref="A243:G243"/>
    <mergeCell ref="A234:G234"/>
    <mergeCell ref="H246:I246"/>
    <mergeCell ref="B253:C253"/>
    <mergeCell ref="A238:G238"/>
    <mergeCell ref="B255:C255"/>
    <mergeCell ref="E253:I253"/>
    <mergeCell ref="E254:I254"/>
    <mergeCell ref="E255:I255"/>
    <mergeCell ref="A225:E226"/>
    <mergeCell ref="A109:A111"/>
    <mergeCell ref="A179:A182"/>
    <mergeCell ref="B170:I171"/>
    <mergeCell ref="A242:G242"/>
    <mergeCell ref="H242:I242"/>
    <mergeCell ref="H241:I241"/>
    <mergeCell ref="A235:G235"/>
    <mergeCell ref="H248:I248"/>
    <mergeCell ref="A247:G247"/>
    <mergeCell ref="A248:G248"/>
    <mergeCell ref="A245:G245"/>
    <mergeCell ref="H243:I243"/>
    <mergeCell ref="A241:G241"/>
    <mergeCell ref="H245:I245"/>
    <mergeCell ref="B254:C254"/>
    <mergeCell ref="A231:G232"/>
    <mergeCell ref="A233:G233"/>
    <mergeCell ref="F225:I226"/>
    <mergeCell ref="A227:E227"/>
    <mergeCell ref="J231:L232"/>
    <mergeCell ref="H231:I232"/>
    <mergeCell ref="J223:M223"/>
    <mergeCell ref="A200:I201"/>
    <mergeCell ref="A202:A204"/>
    <mergeCell ref="H207:I208"/>
    <mergeCell ref="A240:G240"/>
    <mergeCell ref="H239:I239"/>
    <mergeCell ref="H238:I238"/>
    <mergeCell ref="A239:G239"/>
    <mergeCell ref="H240:I240"/>
    <mergeCell ref="H235:I235"/>
    <mergeCell ref="H236:I236"/>
    <mergeCell ref="A237:G237"/>
    <mergeCell ref="A236:G236"/>
    <mergeCell ref="H237:I237"/>
    <mergeCell ref="H233:I233"/>
    <mergeCell ref="H234:I234"/>
    <mergeCell ref="B222:E222"/>
    <mergeCell ref="A207:A209"/>
    <mergeCell ref="H228:K228"/>
    <mergeCell ref="F214:I215"/>
    <mergeCell ref="A218:I219"/>
    <mergeCell ref="B207:B209"/>
    <mergeCell ref="J26:L27"/>
    <mergeCell ref="L99:P103"/>
    <mergeCell ref="A193:I193"/>
    <mergeCell ref="A196:I196"/>
    <mergeCell ref="A214:E215"/>
    <mergeCell ref="F222:I222"/>
    <mergeCell ref="A216:E216"/>
    <mergeCell ref="B221:E221"/>
    <mergeCell ref="F221:I221"/>
    <mergeCell ref="A220:A222"/>
    <mergeCell ref="B220:I220"/>
    <mergeCell ref="F212:G212"/>
    <mergeCell ref="F210:G210"/>
    <mergeCell ref="A163:I163"/>
    <mergeCell ref="A164:I164"/>
    <mergeCell ref="A165:I165"/>
    <mergeCell ref="A166:I166"/>
    <mergeCell ref="A167:I167"/>
    <mergeCell ref="A99:A101"/>
    <mergeCell ref="B109:I109"/>
    <mergeCell ref="H182:I182"/>
    <mergeCell ref="C207:D208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4" fitToHeight="0" orientation="portrait" r:id="rId1"/>
  <headerFooter alignWithMargins="0"/>
  <ignoredErrors>
    <ignoredError sqref="G77:I77 B19 B77:C77 D77:E77" formulaRange="1"/>
    <ignoredError sqref="I139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69" bestFit="1" customWidth="1"/>
    <col min="4" max="4" width="9.140625" style="169"/>
    <col min="5" max="5" width="18" style="169" bestFit="1" customWidth="1"/>
    <col min="6" max="15" width="9.140625" style="169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AD86C-040C-42A5-938F-C2846A36E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1C5065-11A7-4BBB-8513-AD958ED3E70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ebfcc7d6-e1dc-4701-b230-8bbb8f498e60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2026-05-20T16:13:54Z</cp:lastPrinted>
  <dcterms:created xsi:type="dcterms:W3CDTF">2015-03-20T14:54:41Z</dcterms:created>
  <dcterms:modified xsi:type="dcterms:W3CDTF">2026-05-26T19:01:55Z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