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SITE 2026 RREO 1 BIM\"/>
    </mc:Choice>
  </mc:AlternateContent>
  <xr:revisionPtr revIDLastSave="0" documentId="13_ncr:1_{4044232D-4B5A-40EE-A4CA-4E54AAEEF083}" xr6:coauthVersionLast="47" xr6:coauthVersionMax="47" xr10:uidLastSave="{00000000-0000-0000-0000-000000000000}"/>
  <bookViews>
    <workbookView xWindow="-28920" yWindow="-105" windowWidth="29040" windowHeight="15720" xr2:uid="{3E55AABB-7DBD-4FDD-BDB5-5C69A70A6004}"/>
  </bookViews>
  <sheets>
    <sheet name="Anexo 6 - Primário Estados" sheetId="4" r:id="rId1"/>
    <sheet name="Planilha1" sheetId="5" r:id="rId2"/>
  </sheets>
  <definedNames>
    <definedName name="_xlnm.Print_Area" localSheetId="0">'Anexo 6 - Primário Estados'!$A$1:$I$255</definedName>
    <definedName name="Cancela">#REF!,#REF!</definedName>
    <definedName name="fdsafs">#REF!,#REF!</definedName>
    <definedName name="fdsf">#REF!</definedName>
    <definedName name="Ganhos_e_perdas_de_receita" localSheetId="0">#REF!</definedName>
    <definedName name="Ganhos_e_Perdas_de_Receita_99" localSheetId="0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rgps">#REF!</definedName>
    <definedName name="RGPS1">#REF!</definedName>
    <definedName name="RGPS2">#REF!,#REF!</definedName>
    <definedName name="Tabela_1___Déficit_da_Previdência_Social__RGPS" localSheetId="0">#REF!</definedName>
    <definedName name="Tabela_10___Resultado_Primário_do_Governo_Central_em_1999" localSheetId="0">#REF!</definedName>
    <definedName name="Tabela_2___Contribuições_Previdenciárias" localSheetId="0">#REF!</definedName>
    <definedName name="Tabela_3___Benefícios__previsto_x_realizado" localSheetId="0">#REF!</definedName>
    <definedName name="Tabela_4___Receitas_Administradas_pela_SRF__previsto_x_realizado" localSheetId="0">#REF!</definedName>
    <definedName name="Tabela_5___Receitas_Administradas_em_Agosto" localSheetId="0">#REF!</definedName>
    <definedName name="Tabela_6___Receitas_Diretamente_Arrecadadas" localSheetId="0">#REF!</definedName>
    <definedName name="Tabela_7___Déficit_da_Previdência_Social_em_1999" localSheetId="0">#REF!</definedName>
    <definedName name="Tabela_8___Receitas_Administradas__revisão_da_previsão" localSheetId="0">#REF!</definedName>
    <definedName name="Tabela_9___Resultado_Primário_de_1999" localSheetId="0">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8" i="4" l="1"/>
  <c r="H247" i="4"/>
  <c r="H246" i="4"/>
  <c r="H241" i="4"/>
  <c r="H240" i="4"/>
  <c r="H236" i="4"/>
  <c r="H235" i="4"/>
  <c r="I105" i="4" l="1"/>
  <c r="I93" i="4"/>
  <c r="I91" i="4"/>
  <c r="B89" i="4"/>
  <c r="I87" i="4"/>
  <c r="G87" i="4"/>
  <c r="E87" i="4"/>
  <c r="B87" i="4"/>
  <c r="I83" i="4"/>
  <c r="H83" i="4"/>
  <c r="G83" i="4"/>
  <c r="E83" i="4"/>
  <c r="C83" i="4"/>
  <c r="B83" i="4"/>
  <c r="I72" i="4"/>
  <c r="H72" i="4"/>
  <c r="G72" i="4"/>
  <c r="E72" i="4"/>
  <c r="D72" i="4"/>
  <c r="C72" i="4"/>
  <c r="B72" i="4"/>
  <c r="I55" i="4"/>
  <c r="B55" i="4"/>
  <c r="I59" i="4"/>
  <c r="B59" i="4"/>
  <c r="I58" i="4"/>
  <c r="I39" i="4"/>
  <c r="B39" i="4"/>
  <c r="I129" i="4" l="1"/>
  <c r="I120" i="4"/>
  <c r="B58" i="4" l="1"/>
  <c r="I19" i="4" l="1"/>
  <c r="B30" i="4" l="1"/>
  <c r="G189" i="4" l="1"/>
  <c r="G186" i="4"/>
  <c r="G185" i="4"/>
  <c r="G184" i="4"/>
  <c r="C189" i="4"/>
  <c r="C186" i="4"/>
  <c r="C185" i="4"/>
  <c r="C184" i="4"/>
  <c r="B77" i="4" l="1"/>
  <c r="I69" i="4" l="1"/>
  <c r="B45" i="4"/>
  <c r="H234" i="4" l="1"/>
  <c r="I183" i="4"/>
  <c r="I187" i="4" s="1"/>
  <c r="I190" i="4" s="1"/>
  <c r="E183" i="4"/>
  <c r="I130" i="4"/>
  <c r="I114" i="4"/>
  <c r="I113" i="4" s="1"/>
  <c r="I119" i="4" s="1"/>
  <c r="D77" i="4"/>
  <c r="D75" i="4" s="1"/>
  <c r="G77" i="4"/>
  <c r="G75" i="4" s="1"/>
  <c r="G69" i="4"/>
  <c r="G66" i="4" s="1"/>
  <c r="E69" i="4"/>
  <c r="E66" i="4" s="1"/>
  <c r="B49" i="4"/>
  <c r="I49" i="4"/>
  <c r="I36" i="4"/>
  <c r="I27" i="4"/>
  <c r="H182" i="4"/>
  <c r="B27" i="4"/>
  <c r="C69" i="4"/>
  <c r="C66" i="4" s="1"/>
  <c r="I172" i="4"/>
  <c r="E77" i="4"/>
  <c r="E75" i="4" s="1"/>
  <c r="C77" i="4"/>
  <c r="C75" i="4" s="1"/>
  <c r="B75" i="4"/>
  <c r="B69" i="4"/>
  <c r="B66" i="4" s="1"/>
  <c r="I45" i="4"/>
  <c r="I30" i="4"/>
  <c r="I169" i="4"/>
  <c r="I168" i="4"/>
  <c r="A169" i="4"/>
  <c r="A167" i="4"/>
  <c r="A166" i="4"/>
  <c r="A165" i="4"/>
  <c r="A164" i="4"/>
  <c r="A163" i="4"/>
  <c r="I227" i="4"/>
  <c r="J227" i="4" s="1"/>
  <c r="H231" i="4"/>
  <c r="I52" i="4"/>
  <c r="G183" i="4"/>
  <c r="G187" i="4" s="1"/>
  <c r="G190" i="4" s="1"/>
  <c r="C183" i="4"/>
  <c r="C187" i="4" s="1"/>
  <c r="C190" i="4" s="1"/>
  <c r="F182" i="4"/>
  <c r="I216" i="4"/>
  <c r="J216" i="4" s="1"/>
  <c r="C61" i="4"/>
  <c r="E204" i="4" s="1"/>
  <c r="C209" i="4" s="1"/>
  <c r="E209" i="4" s="1"/>
  <c r="D69" i="4"/>
  <c r="D66" i="4" s="1"/>
  <c r="F212" i="4"/>
  <c r="D212" i="4"/>
  <c r="J210" i="4"/>
  <c r="D209" i="4"/>
  <c r="F209" i="4" s="1"/>
  <c r="I77" i="4"/>
  <c r="I75" i="4" s="1"/>
  <c r="H77" i="4"/>
  <c r="H75" i="4" s="1"/>
  <c r="I66" i="4"/>
  <c r="H69" i="4"/>
  <c r="H66" i="4" s="1"/>
  <c r="B52" i="4"/>
  <c r="B126" i="4"/>
  <c r="B99" i="4"/>
  <c r="E114" i="4"/>
  <c r="E113" i="4" s="1"/>
  <c r="E119" i="4" s="1"/>
  <c r="H237" i="4"/>
  <c r="B36" i="4"/>
  <c r="B19" i="4"/>
  <c r="D83" i="4" l="1"/>
  <c r="H89" i="4"/>
  <c r="C87" i="4"/>
  <c r="G89" i="4"/>
  <c r="H87" i="4"/>
  <c r="I89" i="4"/>
  <c r="D87" i="4"/>
  <c r="E210" i="4" s="1"/>
  <c r="D89" i="4"/>
  <c r="E187" i="4"/>
  <c r="E190" i="4" s="1"/>
  <c r="H233" i="4"/>
  <c r="I42" i="4"/>
  <c r="B42" i="4"/>
  <c r="I18" i="4"/>
  <c r="B18" i="4"/>
  <c r="E89" i="4" l="1"/>
  <c r="B210" i="4"/>
  <c r="C89" i="4"/>
  <c r="D205" i="4"/>
  <c r="C210" i="4"/>
  <c r="B212" i="4" l="1"/>
  <c r="F205" i="4" l="1"/>
  <c r="E212" i="4" s="1"/>
  <c r="I138" i="4"/>
  <c r="C212" i="4" l="1"/>
  <c r="I14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Calil Tannus de Oliveira</author>
    <author>Renato Ferreira Costa</author>
    <author>Elayne C. Alparone Girão</author>
  </authors>
  <commentList>
    <comment ref="I135" authorId="0" shapeId="0" xr:uid="{2EB70040-44D1-4D4D-90B5-783D5AD4CB85}">
      <text>
        <r>
          <rPr>
            <sz val="10"/>
            <color indexed="81"/>
            <rFont val="Tahoma"/>
            <family val="2"/>
          </rPr>
          <t xml:space="preserve">Pasta FERNANDA  &gt;  Relatórios da LRF  &gt;  RREO  &gt;  MDF 9ª Edição:
</t>
        </r>
        <r>
          <rPr>
            <b/>
            <sz val="10"/>
            <color indexed="81"/>
            <rFont val="Tahoma"/>
            <family val="2"/>
          </rPr>
          <t>APOIO - RREO 06 - DESPESA ELEMENTO 91 (PRECATÓRIOS) - Despesa Paga (Incluindo RP e Retenções)</t>
        </r>
        <r>
          <rPr>
            <sz val="10"/>
            <color indexed="81"/>
            <rFont val="Tahoma"/>
            <family val="2"/>
          </rPr>
          <t xml:space="preserve">
Até Agosto/19  não apresentou saldo.</t>
        </r>
      </text>
    </comment>
    <comment ref="A177" authorId="1" shapeId="0" xr:uid="{0A47E5DD-C12E-4092-A1D7-EFAFED2A5E07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Pasta Fernanda: APOIO - DESPESAS PRIMÁRIAS CORRENTES APURADAS CONFORME O ART. 4º DA LC 156/16 (INCLUÍDAS AS DESPESAS INTRA-ORÇAMENTÁRIAS)</t>
        </r>
      </text>
    </comment>
    <comment ref="A179" authorId="0" shapeId="0" xr:uid="{45F9FFA6-D093-4915-AC44-7CCFE60362F7}">
      <text>
        <r>
          <rPr>
            <b/>
            <sz val="11"/>
            <color indexed="81"/>
            <rFont val="Tahoma"/>
            <family val="2"/>
          </rPr>
          <t xml:space="preserve">Fernanda Calil Tannus de Oliveira:
</t>
        </r>
        <r>
          <rPr>
            <sz val="11"/>
            <color indexed="81"/>
            <rFont val="Tahoma"/>
            <family val="2"/>
          </rPr>
          <t xml:space="preserve">Os estados que aderirem à renegociação de dívidas da Lei Complementar nº 156, de 28 de dezembro de 2016, devem elaborar também, no </t>
        </r>
        <r>
          <rPr>
            <b/>
            <sz val="11"/>
            <color indexed="81"/>
            <rFont val="Tahoma"/>
            <family val="2"/>
          </rPr>
          <t>terceiro</t>
        </r>
        <r>
          <rPr>
            <sz val="11"/>
            <color indexed="81"/>
            <rFont val="Tahoma"/>
            <family val="2"/>
          </rPr>
          <t xml:space="preserve"> e no </t>
        </r>
        <r>
          <rPr>
            <b/>
            <sz val="11"/>
            <color indexed="81"/>
            <rFont val="Tahoma"/>
            <family val="2"/>
          </rPr>
          <t>sexto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>bimestre,</t>
        </r>
        <r>
          <rPr>
            <sz val="11"/>
            <color indexed="81"/>
            <rFont val="Tahoma"/>
            <family val="2"/>
          </rPr>
          <t xml:space="preserve"> o Demonstrativo de Cumprimento do Limite para Despesas Primárias Correntes.
O preenchimento desse quadro deverá ser feito em observância ao disposto no Decreto nº 9.056, de 24 de maio de 2017 e</t>
        </r>
        <r>
          <rPr>
            <b/>
            <sz val="11"/>
            <color indexed="81"/>
            <rFont val="Tahoma"/>
            <family val="2"/>
          </rPr>
          <t xml:space="preserve"> deverá considerar </t>
        </r>
        <r>
          <rPr>
            <sz val="11"/>
            <color indexed="81"/>
            <rFont val="Tahoma"/>
            <family val="2"/>
          </rPr>
          <t xml:space="preserve">os valores referentes às </t>
        </r>
        <r>
          <rPr>
            <b/>
            <sz val="11"/>
            <color indexed="81"/>
            <rFont val="Tahoma"/>
            <family val="2"/>
          </rPr>
          <t>despesas intraorçamentárias</t>
        </r>
        <r>
          <rPr>
            <sz val="11"/>
            <color indexed="81"/>
            <rFont val="Tahoma"/>
            <family val="2"/>
          </rPr>
          <t xml:space="preserve">.
</t>
        </r>
        <r>
          <rPr>
            <b/>
            <sz val="11"/>
            <color indexed="81"/>
            <rFont val="Tahoma"/>
            <family val="2"/>
          </rPr>
          <t>Art. 4º LC 156/16</t>
        </r>
        <r>
          <rPr>
            <sz val="11"/>
            <color indexed="81"/>
            <rFont val="Tahoma"/>
            <family val="2"/>
          </rPr>
          <t xml:space="preserve"> - Estabelece, para os </t>
        </r>
        <r>
          <rPr>
            <u/>
            <sz val="11"/>
            <color indexed="81"/>
            <rFont val="Tahoma"/>
            <family val="2"/>
          </rPr>
          <t>dois exercícios subsequentes</t>
        </r>
        <r>
          <rPr>
            <sz val="11"/>
            <color indexed="81"/>
            <rFont val="Tahoma"/>
            <family val="2"/>
          </rPr>
          <t xml:space="preserve"> à assinatura do termo aditivo, que o </t>
        </r>
        <r>
          <rPr>
            <u/>
            <sz val="11"/>
            <color indexed="81"/>
            <rFont val="Tahoma"/>
            <family val="2"/>
          </rPr>
          <t>crescimento anual das despesas primárias correntes</t>
        </r>
        <r>
          <rPr>
            <sz val="11"/>
            <color indexed="81"/>
            <rFont val="Tahoma"/>
            <family val="2"/>
          </rPr>
          <t xml:space="preserve"> (exceto transferências constitucionais a Municípios e PASEP) fique</t>
        </r>
        <r>
          <rPr>
            <u/>
            <sz val="11"/>
            <color indexed="81"/>
            <rFont val="Tahoma"/>
            <family val="2"/>
          </rPr>
          <t xml:space="preserve"> limitado à variação da inflação</t>
        </r>
        <r>
          <rPr>
            <sz val="11"/>
            <color indexed="81"/>
            <rFont val="Tahoma"/>
            <family val="2"/>
          </rPr>
          <t xml:space="preserve">, aferida anualmente pelo </t>
        </r>
        <r>
          <rPr>
            <u/>
            <sz val="11"/>
            <color indexed="81"/>
            <rFont val="Tahoma"/>
            <family val="2"/>
          </rPr>
          <t>IPCA</t>
        </r>
        <r>
          <rPr>
            <sz val="11"/>
            <color indexed="81"/>
            <rFont val="Tahoma"/>
            <family val="2"/>
          </rPr>
          <t xml:space="preserve">.
</t>
        </r>
      </text>
    </comment>
    <comment ref="A188" authorId="1" shapeId="0" xr:uid="{D27AF501-3121-4977-B307-17E0CF78CE63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Fazemos por Dedução da Receita, não por Despesa.</t>
        </r>
      </text>
    </comment>
    <comment ref="A189" authorId="1" shapeId="0" xr:uid="{614A17A2-1D35-4B3E-B785-8F8B9AA6E761}">
      <text>
        <r>
          <rPr>
            <b/>
            <sz val="9"/>
            <color indexed="81"/>
            <rFont val="Tahoma"/>
            <family val="2"/>
          </rPr>
          <t>Renato Ferreira Costa:</t>
        </r>
        <r>
          <rPr>
            <sz val="9"/>
            <color indexed="81"/>
            <rFont val="Tahoma"/>
            <family val="2"/>
          </rPr>
          <t xml:space="preserve">
Natureza 33904706</t>
        </r>
      </text>
    </comment>
    <comment ref="D205" authorId="0" shapeId="0" xr:uid="{25F917A9-3BC1-46C9-A481-03DA06E36063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Outras Receitas Financeiras (III)
(-) Alienação de Bens  </t>
        </r>
      </text>
    </comment>
    <comment ref="F205" authorId="2" shapeId="0" xr:uid="{66766B1F-E1AF-495D-B639-82815D960B91}">
      <text>
        <r>
          <rPr>
            <b/>
            <sz val="9"/>
            <color indexed="81"/>
            <rFont val="Tahoma"/>
            <family val="2"/>
          </rPr>
          <t xml:space="preserve">Elayne C. Alparone Girão:
</t>
        </r>
        <r>
          <rPr>
            <sz val="9"/>
            <color indexed="81"/>
            <rFont val="Book Antiqua"/>
            <family val="1"/>
          </rPr>
          <t>Adaptação p/MDF 7ª Ed.: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+ Outras Receitas Financeiras (III)
(-) Alienação de Bens  </t>
        </r>
      </text>
    </comment>
    <comment ref="C210" authorId="0" shapeId="0" xr:uid="{825B25B6-B811-4797-B2E8-FAABC89AC297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Aquisição de Título de Crédito (XIX)</t>
        </r>
      </text>
    </comment>
    <comment ref="E210" authorId="0" shapeId="0" xr:uid="{41A2432B-9D12-4EDF-88D5-8AD075D30AE6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Adaptação p/MDF 7ª Ed.:
+ Aquisição de Título de Crédito (XIX)</t>
        </r>
      </text>
    </comment>
    <comment ref="I210" authorId="0" shapeId="0" xr:uid="{04A6F78B-8C88-4993-8A18-186D5E76F568}">
      <text>
        <r>
          <rPr>
            <b/>
            <sz val="9"/>
            <color indexed="81"/>
            <rFont val="Tahoma"/>
            <family val="2"/>
          </rPr>
          <t>Fernanda Calil Tannus de Oliveira:</t>
        </r>
        <r>
          <rPr>
            <sz val="9"/>
            <color indexed="81"/>
            <rFont val="Tahoma"/>
            <family val="2"/>
          </rPr>
          <t xml:space="preserve">
Valor do RREO 06 do 6º Bim 2018</t>
        </r>
      </text>
    </comment>
    <comment ref="A243" authorId="1" shapeId="0" xr:uid="{42C55EA0-81D4-43F9-959F-42D8581B212A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Conta: 443930203</t>
        </r>
      </text>
    </comment>
    <comment ref="A244" authorId="1" shapeId="0" xr:uid="{D465FC84-C5B4-4405-801C-52F07C48D863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Conta: 464110202 + 464130203
Não consideramos a conta 464130202 pois o saldo está muito alto (22 bi).</t>
        </r>
      </text>
    </comment>
    <comment ref="A245" authorId="1" shapeId="0" xr:uid="{063BD5DF-3102-4337-8485-0F678704B642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Conta 2281: 
Seguem considerações da SUNOT:
O valor de R$ 1.631.035.537,84 foi registrado em dezembro de 2023 e é referente a recursos de Depósitos Judiciais da Lei Complementar nº 151/2015. Atualmente, contabilizamos a parte transferida ao estado dos depósitos judiciais como receita de capital e o Fundo de Reserva como receita extraorçamentária. Ocorre que, para registrar a obrigação, utilizamos o grupo 2.2.8.8 – Valores Restituíveis, de forma indevida. Vamos ajustar a rotina e reclassificar o saldo contábil para o grupo de passivo apropriado.
</t>
        </r>
      </text>
    </comment>
  </commentList>
</comments>
</file>

<file path=xl/sharedStrings.xml><?xml version="1.0" encoding="utf-8"?>
<sst xmlns="http://schemas.openxmlformats.org/spreadsheetml/2006/main" count="219" uniqueCount="208">
  <si>
    <t>GOVERNO DO ESTADO DO RIO DE JANEIRO</t>
  </si>
  <si>
    <t>RELATÓRIO RESUMIDO DA EXECUÇÃO ORÇAMENTÁRIA</t>
  </si>
  <si>
    <t>DEMONSTRATIVO DOS RESULTADOS PRIMÁRIO E NOMINAL</t>
  </si>
  <si>
    <t>ORÇAMENTOS FISCAL E DA SEGURIDADE SOCIAL</t>
  </si>
  <si>
    <t>RREO - ANEXO 6 (LRF, art 53, inciso III)</t>
  </si>
  <si>
    <t>ACIMA DA LINHA</t>
  </si>
  <si>
    <t>RECEITAS PRIMÁRIAS</t>
  </si>
  <si>
    <t>PREVISÃO ATUALIZADA</t>
  </si>
  <si>
    <t xml:space="preserve">RECEITAS REALIZADAS </t>
  </si>
  <si>
    <t>(a)</t>
  </si>
  <si>
    <t>RECEITAS CORRENTES (EXCETO FONTES RPPS) (I)</t>
  </si>
  <si>
    <t xml:space="preserve">     Impostos, Taxas e Contribuições de Melhoria</t>
  </si>
  <si>
    <t xml:space="preserve">    Transferências Correntes</t>
  </si>
  <si>
    <t>Transferências da LC 87/1996</t>
  </si>
  <si>
    <t>N ENTRA MAIS</t>
  </si>
  <si>
    <t xml:space="preserve">    Demais Receitas Correntes</t>
  </si>
  <si>
    <t>RECEITAS PRIMÁRIAS CORRENTES (EXCETO FONTES RPPS) (IV) = [I - (II + III)]</t>
  </si>
  <si>
    <t>RECEITAS PRIMÁRIAS CORRENTES (COM FONTES RPPS) (V)</t>
  </si>
  <si>
    <t>RECEITAS NÃO PRIMÁRIAS CORRENTES (COM FONTES RPPS) (VI)</t>
  </si>
  <si>
    <t>RECEITAS DE CAPITAL (EXCETO FONTES RPPS) (VII)</t>
  </si>
  <si>
    <t xml:space="preserve">    Operações de Crédito (VIII)</t>
  </si>
  <si>
    <t xml:space="preserve">    Amortização de Empréstimos (IX)</t>
  </si>
  <si>
    <t xml:space="preserve">    Alienação de Bens  </t>
  </si>
  <si>
    <t xml:space="preserve">         Receitas de Alienação de Investimentos Temporários (X)</t>
  </si>
  <si>
    <t xml:space="preserve">         Receitas de Alienação de Investimentos Permanentes (XI)</t>
  </si>
  <si>
    <t xml:space="preserve">         Outras Alienações de Bens</t>
  </si>
  <si>
    <t xml:space="preserve">    Transferências de Capital</t>
  </si>
  <si>
    <t xml:space="preserve">    Outras Receitas de Capital</t>
  </si>
  <si>
    <t>RECEITAS PRIMÁRIAS DE CAPITAL (EXCETO FONTES RPPS) (XIII) = [VII - (VIII + IX + X + XI + XII)]</t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</si>
  <si>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</si>
  <si>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</si>
  <si>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</si>
  <si>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</si>
  <si>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DESPESAS PRIMÁRIAS</t>
  </si>
  <si>
    <t>DOTAÇÃO ATUALIZADA</t>
  </si>
  <si>
    <t>DESPESAS EMPENHADAS</t>
  </si>
  <si>
    <t>DESPESAS LIQUIDADAS</t>
  </si>
  <si>
    <t>DESPESAS PAGAS                           (a)</t>
  </si>
  <si>
    <t xml:space="preserve">RESTOS                             A PAGAR 
PROCESSADOS PAGOS                        (b) </t>
  </si>
  <si>
    <t>RESTOS A PAGAR 
NÃO PROCESSADOS</t>
  </si>
  <si>
    <t>LIQUIDADOS</t>
  </si>
  <si>
    <t>PAGOS                                (c)</t>
  </si>
  <si>
    <t>DESPESAS CORRENTES (EXCETO FONTES RPPS) (XVIII)</t>
  </si>
  <si>
    <t xml:space="preserve">   Pessoal e Encargos Sociais</t>
  </si>
  <si>
    <t xml:space="preserve">    Juros e Encargos da Dívida (XIX)</t>
  </si>
  <si>
    <t xml:space="preserve">   Outras Despesas Correntes</t>
  </si>
  <si>
    <t xml:space="preserve">      Transferências Constitucionais e Legais</t>
  </si>
  <si>
    <t xml:space="preserve">      Demais Despesas Correntes</t>
  </si>
  <si>
    <t>DESPESAS PRIMÁRIAS CORRENTES (EXCETO FONTES RPPS) (XX) = (XVIII - XIX)</t>
  </si>
  <si>
    <t>DESPESAS PRIMÁRIAS CORRENTES (COM FONTES RPPS) (XXI)</t>
  </si>
  <si>
    <t>DESPESAS NÃO PRIMÁRIAS CORRENTES (COM FONTES RPPS) (XXII)</t>
  </si>
  <si>
    <t>DESPESAS DE CAPITAL (EXCETO FONTES RPPS) (XXIII)</t>
  </si>
  <si>
    <t xml:space="preserve">    Investimentos</t>
  </si>
  <si>
    <t xml:space="preserve">    Inversões Financeiras</t>
  </si>
  <si>
    <t xml:space="preserve">        Concessão de Empréstimos e Financiamentos (XXIV)</t>
  </si>
  <si>
    <t xml:space="preserve">        Aquisição de Título de Capital já Integralizado (XXV)</t>
  </si>
  <si>
    <t xml:space="preserve">        Aquisição de Título de Crédito (XXVI)</t>
  </si>
  <si>
    <t xml:space="preserve">        Demais Inversões Financeiras</t>
  </si>
  <si>
    <t xml:space="preserve">    Amortização da Dívida (XXVII)</t>
  </si>
  <si>
    <t>DESPESAS PRIMÁRIAS DE CAPITAL (EXCETO FONTES RPPS) (XXVIII) = [XXIII - (XXIV + XXV + XXVI + XXVII)]</t>
  </si>
  <si>
    <t>RESERVA DE CONTINGÊNCIA (XXIX)</t>
  </si>
  <si>
    <t>DESPESAS PRIMÁRIAS DE CAPITAL (COM FONTES RPPS) (XXX)</t>
  </si>
  <si>
    <t>DESPESAS NÃO PRIMÁRIAS DE CAPITAL (COM FONTES RPPS) (XXXI)</t>
  </si>
  <si>
    <t>DESPESA PRIMÁRIA TOTAL (XXXII) = (XX + XXI + XXVIII + XXIX + XXX)</t>
  </si>
  <si>
    <t>DESPESA PRIMÁRIA TOTAL (EXCETO FONTES RPPS) (XXXIII) = (XX + XXVIII + XXIX)</t>
  </si>
  <si>
    <t>RESULTADO PRIMÁRIO (COM RPPS) - Acima da Linha (XXXIV) = [XVIa - (XXXIIa +XXXIIb + XXXIIc)]</t>
  </si>
  <si>
    <t>RESULTADO PRIMÁRIO (SEM RPPS) - Acima da Linha (XXXV) = [XVIIa - (XXXIIIa +XXXIIIb + XXXIIIc)]</t>
  </si>
  <si>
    <t>META FISCAL PARA O RESULTADO PRIMÁRIO</t>
  </si>
  <si>
    <t>VALOR CORRENTE</t>
  </si>
  <si>
    <t>JUROS NOMINAIS</t>
  </si>
  <si>
    <t>VALOR INCORRIDO</t>
  </si>
  <si>
    <t>Juros, Encargos e Variações Monetárias Ativos (Exceto RPPS) (XXXVI)</t>
  </si>
  <si>
    <t>Juros, Encargos e Variações Monetárias Passivos (Exceto RPPS) (XXXVII)</t>
  </si>
  <si>
    <t>RESULTADO NOMINAL (SEM RPPS) - Acima da Linha (XXXVIII) =  XXXV + (XXXVI - XXXVII)</t>
  </si>
  <si>
    <t>ABAIXO DA LINHA</t>
  </si>
  <si>
    <t>CÁLCULO DO RESULTADO NOMINAL</t>
  </si>
  <si>
    <t>SALDO</t>
  </si>
  <si>
    <t>(b)</t>
  </si>
  <si>
    <t>DÍVIDA CONSOLIDADA (XXXIX)</t>
  </si>
  <si>
    <t>DEDUÇÕES (XL)</t>
  </si>
  <si>
    <t xml:space="preserve">    Disponibilidade de Caixa</t>
  </si>
  <si>
    <t xml:space="preserve">           Disponibilidade de Caixa Bruta</t>
  </si>
  <si>
    <t xml:space="preserve">           (-) Restos a Pagar Processados (XLI)  </t>
  </si>
  <si>
    <t xml:space="preserve">           (-) Depósitos Restituíveis e Valores Vinculados</t>
  </si>
  <si>
    <t xml:space="preserve">    Demais Haveres Financeiros</t>
  </si>
  <si>
    <t>DÍVIDA CONSOLIDADA LÍQUIDA (XLII) = (XXXIX - XL)</t>
  </si>
  <si>
    <t>RESULTADO NOMINAL (SEM RPPS) - Abaixo da Linha (XLIII) = (XLIIa - XLIIb)</t>
  </si>
  <si>
    <t>META FISCAL PARA O RESULTADO NOMINAL</t>
  </si>
  <si>
    <t>AJUSTE METODOLÓGICO</t>
  </si>
  <si>
    <t>VARIAÇÃO DO SALDO DE RPP (XLIV) =  (XLIb - XLIa)</t>
  </si>
  <si>
    <t>RECEITA DE ALIENAÇÃO DE INVESTIMENTOS PERMANENTES (XLV) = (XI)</t>
  </si>
  <si>
    <t>PASSIVOS RECONHECIDOS NA DC (XXXIV)</t>
  </si>
  <si>
    <t>VARIAÇÃO CAMBIAL (XLVI)</t>
  </si>
  <si>
    <t>VARIAÇÃO DO SALDO DE PRECATÓRIOS INTEGRANTES DA DC (XLVII)</t>
  </si>
  <si>
    <t>VARIAÇÃO DO SALDO DAS DEMAIS OBRIGAÇÕES INTEGRANTES DA DC (XLVIII)</t>
  </si>
  <si>
    <t>PAGAMENTO DE PRECATÓRIOS INTEGRANTES DA DC (XXXVI)</t>
  </si>
  <si>
    <t>AJUSTES RELATIVOS AO RPPS (XXXVII)</t>
  </si>
  <si>
    <t>OUTROS AJUSTES (XLIX)</t>
  </si>
  <si>
    <t>RESULTADO NOMINAL (SEM RPPS) AJUSTADO - Abaixo da Linha (L) = [XLIII + (XLIV - XLV + XLVI + XLVII + XLVIII) +/- (XLIX)]</t>
  </si>
  <si>
    <t>RESULTADO PRIMÁRIO (SEM RPPS) - Abaixo da Linha (LI) =  (L) - (XXXVI - XXXVII)</t>
  </si>
  <si>
    <t>Continua (1/2)</t>
  </si>
  <si>
    <t xml:space="preserve">Continuação </t>
  </si>
  <si>
    <t>INFORMAÇÕES ADICIONAIS</t>
  </si>
  <si>
    <t>PREVISÃO ORÇAMENTÁRIA</t>
  </si>
  <si>
    <t>SALDO DE EXERCÍCIOS ANTERIORES</t>
  </si>
  <si>
    <t xml:space="preserve">   Recursos Arrecadados em Exercícios Anteriores - RPPS</t>
  </si>
  <si>
    <t xml:space="preserve">   Superávit Financeiro Utilizado para Abertura e Reabertura de Créditos Adicionais</t>
  </si>
  <si>
    <t>RESERVA ORÇAMENTÁRIA DO RPPS</t>
  </si>
  <si>
    <t>DEMONSTRATIVO DE CUMPRIMENTO DO LIMITE PARA DESPESAS PRIMÁRIAS CORRENTES</t>
  </si>
  <si>
    <t>DESPESAS PRIMÁRIAS CORRENTES * APURADAS CONFORME O ART. 4º DA LC 156/16 (INCLUÍDAS AS DESPESAS INTRA-ORÇAMENTÁRIAS)</t>
  </si>
  <si>
    <t>DESPESAS 
EMPENHADAS</t>
  </si>
  <si>
    <t>Até Jun/ 2024</t>
  </si>
  <si>
    <t>DESPESAS CORRENTES (LII)</t>
  </si>
  <si>
    <t xml:space="preserve">    Pessoal e Encargos Sociais</t>
  </si>
  <si>
    <t xml:space="preserve">    Juros e Encargos da Dívida (LIII)</t>
  </si>
  <si>
    <t xml:space="preserve">    Outras Despesas Correntes</t>
  </si>
  <si>
    <t>DESPESAS PRIMÁRIAS CORRENTES (LIV) = (LII - LIII)</t>
  </si>
  <si>
    <t>Transferências Constitucionais (LV)</t>
  </si>
  <si>
    <t>Contribuições para o PIS/PASEP (LVI)</t>
  </si>
  <si>
    <t>DESPESAS PRIMÁRIAS CORRENTES APURADAS CONFORME O ART. 4º DA LC 156/16 (LVII) = (LIV - LV - LVI)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</si>
  <si>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</si>
  <si>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</si>
  <si>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</si>
  <si>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 xml:space="preserve">  *Apuração das Despesas Primárias Correntes para o cálculo do teto de gastos, em atendimento ao disposto no Decreto nº 9.056 de 24 de maio de 2017, conforme estabelecido no art. 4º da Lei Complementar nº 156/2016.</t>
  </si>
  <si>
    <t>RESULTADO PRIMÁRIO CONFORME MODELO DA 7ª EDIÇÃO DO MDF</t>
  </si>
  <si>
    <t xml:space="preserve">RECEITAS PRIMÁRIAS                                                                                            </t>
  </si>
  <si>
    <t>RECEITAS REALIZADAS</t>
  </si>
  <si>
    <t>Até Fev/2019</t>
  </si>
  <si>
    <t>RECEITA PRIMÁRIA TOTAL (VII) = (I + VI)</t>
  </si>
  <si>
    <t xml:space="preserve">DESPESAS PRIMÁRIAS </t>
  </si>
  <si>
    <t>INSCRITAS EM RESTOS A PAGAR</t>
  </si>
  <si>
    <t>Em 2020</t>
  </si>
  <si>
    <t>Em 2019</t>
  </si>
  <si>
    <t>DESPESA PRIMÁRIA TOTAL (XVIII) = (X + XV + XVI + XVII)</t>
  </si>
  <si>
    <t>Em Dezembro, essa diferença tem que ser zero!</t>
  </si>
  <si>
    <t>RESULTADO PRIMÁRIO (XIX) = (VII - XVIII)</t>
  </si>
  <si>
    <t>DISCRIMINAÇÃO DA META FISCAL DE RESULTADO PRIMÁRIO</t>
  </si>
  <si>
    <t>META DE RESULTADO PRIMÁRIO FIXADA NO ANEXO DE METAS FISCAIS DA LDO P/ O EXERCÍCIO DE REFERÊNCIA</t>
  </si>
  <si>
    <t>RESULTADO NOMINAL CONFORME MODELO DA 7ª EDIÇÃO DO MDF</t>
  </si>
  <si>
    <t xml:space="preserve">RESULTADO NOMINAL </t>
  </si>
  <si>
    <t>PERÍODO DE REFERÊNCIA</t>
  </si>
  <si>
    <t>No Bimestre</t>
  </si>
  <si>
    <t>Até o Bimestre</t>
  </si>
  <si>
    <t>(VIc -VIb)</t>
  </si>
  <si>
    <t>(VIc - VIa)</t>
  </si>
  <si>
    <t>VALOR</t>
  </si>
  <si>
    <t>Ver cálculo na planilha da DCL (quadro cinza no final)</t>
  </si>
  <si>
    <t>DISCRIMINAÇÃO DA META FISCAL DE RESULTADO NOMINAL</t>
  </si>
  <si>
    <t>META DE RESULTADO NOMINAL FIXADA NO ANEXO DE METAS FISCAIS DA LDO P/ O EXERCÍCIO DE REFERÊNCIA</t>
  </si>
  <si>
    <t>* Apuração das Despesas Primárias Correntes para o cálculo do teto de gastos, em atendimento ao disposto no Decreto nº 9.056/2017, conforme estabelecido no art. 4º da Lei Complementar nº 156/2016.</t>
  </si>
  <si>
    <t>já que não terá o quadro acho que essa nota deveria sair</t>
  </si>
  <si>
    <t xml:space="preserve">DETALHAMENTO DO AJUSTE METODOLÓGICO </t>
  </si>
  <si>
    <t xml:space="preserve">   (+) Ajustes que Variam a Dívida Consolidada</t>
  </si>
  <si>
    <t xml:space="preserve">      Atualização Monetária de Sentenças Judiciais</t>
  </si>
  <si>
    <t xml:space="preserve">      Outras Variações Monetárias e Cambiais</t>
  </si>
  <si>
    <t xml:space="preserve">      Outras Receitas Financeiras</t>
  </si>
  <si>
    <t xml:space="preserve">      Ingressos Extraorçamentários </t>
  </si>
  <si>
    <t xml:space="preserve">      Créditos a Receber por Descent. Prestação de Serviço Público</t>
  </si>
  <si>
    <t xml:space="preserve">      Retenções a Pagar Orçamentariamente Pagas</t>
  </si>
  <si>
    <t xml:space="preserve">   (-) Variações Patrimoniais Aumentativas</t>
  </si>
  <si>
    <t xml:space="preserve">       Reversão da Atualização Monetária Passiva</t>
  </si>
  <si>
    <t xml:space="preserve">       Renegociação de Dívidas com a União</t>
  </si>
  <si>
    <t xml:space="preserve">   (+) Depósitos Restituíveis sem correpondência na DC</t>
  </si>
  <si>
    <t xml:space="preserve">   (+) Incorporações e Desincorporações de Ativos sem Execução Orçamentária Correspondente</t>
  </si>
  <si>
    <t xml:space="preserve">   (+) Reversão de Provisões e Ajustes de Perdas</t>
  </si>
  <si>
    <t xml:space="preserve">   (+/-) Discrepâncias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</si>
  <si>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</si>
  <si>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</si>
  <si>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</si>
  <si>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</si>
  <si>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</si>
  <si>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</si>
  <si>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</si>
  <si>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</si>
  <si>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</si>
  <si>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ICMS</t>
  </si>
  <si>
    <t xml:space="preserve">         IPVA</t>
  </si>
  <si>
    <t xml:space="preserve">         ITCD</t>
  </si>
  <si>
    <t xml:space="preserve">         IRRF</t>
  </si>
  <si>
    <t xml:space="preserve">         Outros Impostos, Taxas e Contribuições de Melhoria</t>
  </si>
  <si>
    <t xml:space="preserve">     Contribuições</t>
  </si>
  <si>
    <t xml:space="preserve">     Receita Patrimonial </t>
  </si>
  <si>
    <t xml:space="preserve">         Aplicações Financeiras (II)</t>
  </si>
  <si>
    <t xml:space="preserve">         Outras Receitas Patrimoniais</t>
  </si>
  <si>
    <t xml:space="preserve">         Cota-Parte do FPE</t>
  </si>
  <si>
    <t xml:space="preserve">         Transferências da LC 61/1989</t>
  </si>
  <si>
    <t xml:space="preserve">         Transferências do FUNDEB</t>
  </si>
  <si>
    <t xml:space="preserve">         Outras Receitas Financeiras (III)</t>
  </si>
  <si>
    <t xml:space="preserve">         Outras Transferências Correntes</t>
  </si>
  <si>
    <t xml:space="preserve">         Receitas Correntes Restantes</t>
  </si>
  <si>
    <t xml:space="preserve">         Convênios</t>
  </si>
  <si>
    <t xml:space="preserve">         Outras Transferências de Capital</t>
  </si>
  <si>
    <t xml:space="preserve">         Outras Receitas de Capital Não Primárias (XII)</t>
  </si>
  <si>
    <t xml:space="preserve">         Outras Receitas de Capital Primárias</t>
  </si>
  <si>
    <t>Até Jun/ 2025</t>
  </si>
  <si>
    <t>JANEIRO A FEVEREIRO 2026/BIMESTRE JANEIRO - FEVEREIRO</t>
  </si>
  <si>
    <t>ATÉ FEVEREIRO/2026</t>
  </si>
  <si>
    <t>Até FEVEREIRO/2026</t>
  </si>
  <si>
    <t>Em 31/Dez/2025</t>
  </si>
  <si>
    <t xml:space="preserve">         2 - Os valores das receitas já estão considerando as suas respectivas deduções, ou seja, a Dedução para Formação do FUNDEB, as Transferências Constitucionais aos Municípios e Outras Deduções, tais como, Restituições, Descontos, Retificações e Outras.</t>
  </si>
  <si>
    <t xml:space="preserve">         3 - Foram consideradas as receitas e as despesas intraorçamentárias.</t>
  </si>
  <si>
    <t xml:space="preserve">         4 - DESPESA PRIMÁRIA TOTAL (EXCETO FONTES RPPS) (XXXIII) = (XX + XXVIII + XXIX): As despesas com aposentadorias e pensões custeadas com recursos que não sejam próprios do RPPS (transferidos para cobertura de insuficiência financeira, por exemplo) não devem ser deduzidas, pois estão a cargo do ente.</t>
  </si>
  <si>
    <t xml:space="preserve">         5 - A linha "Outros Ajustes", do quadro "Ajustes Metodológicos", constam valores não considerados nos itens anteriores, mas que foram identificados como fatores de divergências entre os resultados primário e nominal calculados pelas metodologias “acima da linha” e “abaixo da linha”, como Reversão de Provisões, Ajustes de Exercícios Anteriores, Incorporações e Desincorporações de Ativos que não tiveram a correspondente execução orçamentária, dentre outros.</t>
  </si>
  <si>
    <t xml:space="preserve">         6 - Este Demonstrativo não considera a casa dos centavos.</t>
  </si>
  <si>
    <t>Meta fixada no Anexo de Metas Fiscais da LDO para 2026</t>
  </si>
  <si>
    <t xml:space="preserve">         IBS </t>
  </si>
  <si>
    <t>Emissão: 18/03/2026</t>
  </si>
  <si>
    <t xml:space="preserve">   (+/-) Ajustes da Disponibilidade de Caixa e os Demais Haveres Financeiros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</si>
</sst>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  <numFmt numFmtId="167" formatCode="_-* #,##0_-;\-* #,##0_-;_-* &quot;-&quot;??_-;_-@_-"/>
    <numFmt numFmtId="168" formatCode="#,##0.00_ ;\-#,##0.00\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u/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color indexed="81"/>
      <name val="Book Antiqua"/>
      <family val="1"/>
    </font>
    <font>
      <sz val="9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2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rgb="FF000000"/>
        <bgColor rgb="FFFFFFFF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7">
    <xf numFmtId="0" fontId="0" fillId="0" borderId="0" xfId="0"/>
    <xf numFmtId="0" fontId="3" fillId="3" borderId="0" xfId="1" applyFont="1" applyFill="1" applyAlignment="1">
      <alignment horizontal="center" vertical="center"/>
    </xf>
    <xf numFmtId="0" fontId="3" fillId="3" borderId="1" xfId="1" applyFont="1" applyFill="1" applyBorder="1" applyAlignment="1">
      <alignment vertical="center"/>
    </xf>
    <xf numFmtId="0" fontId="3" fillId="3" borderId="0" xfId="1" applyFont="1" applyFill="1"/>
    <xf numFmtId="166" fontId="3" fillId="3" borderId="0" xfId="1" applyNumberFormat="1" applyFont="1" applyFill="1" applyAlignment="1">
      <alignment horizontal="center" vertical="center"/>
    </xf>
    <xf numFmtId="166" fontId="3" fillId="3" borderId="0" xfId="1" applyNumberFormat="1" applyFont="1" applyFill="1"/>
    <xf numFmtId="166" fontId="4" fillId="3" borderId="0" xfId="1" applyNumberFormat="1" applyFont="1" applyFill="1" applyAlignment="1">
      <alignment horizontal="center" vertical="center"/>
    </xf>
    <xf numFmtId="3" fontId="3" fillId="3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vertical="center"/>
    </xf>
    <xf numFmtId="0" fontId="10" fillId="3" borderId="0" xfId="1" applyFont="1" applyFill="1" applyAlignment="1">
      <alignment vertical="center" wrapText="1"/>
    </xf>
    <xf numFmtId="0" fontId="11" fillId="3" borderId="0" xfId="1" applyFont="1" applyFill="1"/>
    <xf numFmtId="0" fontId="12" fillId="3" borderId="0" xfId="1" applyFont="1" applyFill="1" applyAlignment="1">
      <alignment horizontal="center" vertical="center"/>
    </xf>
    <xf numFmtId="43" fontId="12" fillId="3" borderId="0" xfId="5" applyFont="1" applyFill="1" applyAlignment="1">
      <alignment horizontal="right" vertical="center"/>
    </xf>
    <xf numFmtId="0" fontId="12" fillId="3" borderId="0" xfId="1" applyFont="1" applyFill="1" applyAlignment="1">
      <alignment vertical="center"/>
    </xf>
    <xf numFmtId="0" fontId="12" fillId="3" borderId="0" xfId="1" applyFont="1" applyFill="1" applyAlignment="1">
      <alignment horizontal="left"/>
    </xf>
    <xf numFmtId="166" fontId="12" fillId="3" borderId="0" xfId="1" applyNumberFormat="1" applyFont="1" applyFill="1" applyAlignment="1">
      <alignment horizontal="center" vertical="center"/>
    </xf>
    <xf numFmtId="0" fontId="12" fillId="3" borderId="0" xfId="1" applyFont="1" applyFill="1"/>
    <xf numFmtId="0" fontId="12" fillId="3" borderId="0" xfId="1" applyFont="1" applyFill="1" applyAlignment="1">
      <alignment horizontal="left" vertical="center"/>
    </xf>
    <xf numFmtId="165" fontId="12" fillId="3" borderId="0" xfId="1" applyNumberFormat="1" applyFont="1" applyFill="1" applyAlignment="1">
      <alignment horizontal="right"/>
    </xf>
    <xf numFmtId="0" fontId="11" fillId="3" borderId="0" xfId="1" applyFont="1" applyFill="1" applyAlignment="1">
      <alignment horizontal="center" vertical="center"/>
    </xf>
    <xf numFmtId="166" fontId="12" fillId="3" borderId="0" xfId="5" applyNumberFormat="1" applyFont="1" applyFill="1" applyBorder="1" applyAlignment="1">
      <alignment vertical="center"/>
    </xf>
    <xf numFmtId="0" fontId="12" fillId="3" borderId="2" xfId="1" applyFont="1" applyFill="1" applyBorder="1"/>
    <xf numFmtId="3" fontId="12" fillId="3" borderId="2" xfId="1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horizontal="right"/>
    </xf>
    <xf numFmtId="166" fontId="11" fillId="3" borderId="3" xfId="5" applyNumberFormat="1" applyFont="1" applyFill="1" applyBorder="1" applyAlignment="1">
      <alignment vertical="center"/>
    </xf>
    <xf numFmtId="166" fontId="12" fillId="3" borderId="3" xfId="5" applyNumberFormat="1" applyFont="1" applyFill="1" applyBorder="1" applyAlignment="1">
      <alignment vertical="center"/>
    </xf>
    <xf numFmtId="43" fontId="12" fillId="3" borderId="0" xfId="5" applyFont="1" applyFill="1" applyBorder="1" applyAlignment="1"/>
    <xf numFmtId="0" fontId="11" fillId="3" borderId="2" xfId="1" applyFont="1" applyFill="1" applyBorder="1"/>
    <xf numFmtId="166" fontId="11" fillId="3" borderId="4" xfId="5" applyNumberFormat="1" applyFont="1" applyFill="1" applyBorder="1" applyAlignment="1">
      <alignment vertical="center"/>
    </xf>
    <xf numFmtId="166" fontId="12" fillId="3" borderId="1" xfId="5" applyNumberFormat="1" applyFont="1" applyFill="1" applyBorder="1" applyAlignment="1">
      <alignment vertical="center"/>
    </xf>
    <xf numFmtId="166" fontId="12" fillId="3" borderId="0" xfId="5" applyNumberFormat="1" applyFont="1" applyFill="1" applyBorder="1" applyAlignment="1">
      <alignment horizontal="center" vertical="center"/>
    </xf>
    <xf numFmtId="43" fontId="12" fillId="3" borderId="1" xfId="5" applyFont="1" applyFill="1" applyBorder="1" applyAlignment="1">
      <alignment horizontal="right"/>
    </xf>
    <xf numFmtId="166" fontId="11" fillId="3" borderId="0" xfId="5" applyNumberFormat="1" applyFont="1" applyFill="1" applyBorder="1" applyAlignment="1">
      <alignment vertical="center"/>
    </xf>
    <xf numFmtId="166" fontId="12" fillId="3" borderId="0" xfId="1" applyNumberFormat="1" applyFont="1" applyFill="1"/>
    <xf numFmtId="0" fontId="12" fillId="3" borderId="0" xfId="1" applyFont="1" applyFill="1" applyAlignment="1">
      <alignment vertical="center" wrapText="1"/>
    </xf>
    <xf numFmtId="0" fontId="12" fillId="3" borderId="0" xfId="1" applyFont="1" applyFill="1" applyAlignment="1">
      <alignment horizontal="right" vertical="center"/>
    </xf>
    <xf numFmtId="49" fontId="22" fillId="3" borderId="0" xfId="1" applyNumberFormat="1" applyFont="1" applyFill="1"/>
    <xf numFmtId="0" fontId="22" fillId="3" borderId="0" xfId="1" applyFont="1" applyFill="1" applyAlignment="1">
      <alignment horizontal="center" vertical="center"/>
    </xf>
    <xf numFmtId="49" fontId="22" fillId="3" borderId="0" xfId="1" applyNumberFormat="1" applyFont="1" applyFill="1" applyAlignment="1">
      <alignment horizontal="left"/>
    </xf>
    <xf numFmtId="167" fontId="12" fillId="3" borderId="0" xfId="1" applyNumberFormat="1" applyFont="1" applyFill="1"/>
    <xf numFmtId="0" fontId="12" fillId="3" borderId="3" xfId="1" applyFont="1" applyFill="1" applyBorder="1" applyAlignment="1">
      <alignment vertical="center" wrapText="1"/>
    </xf>
    <xf numFmtId="0" fontId="12" fillId="3" borderId="3" xfId="1" applyFont="1" applyFill="1" applyBorder="1" applyAlignment="1">
      <alignment vertical="center"/>
    </xf>
    <xf numFmtId="0" fontId="12" fillId="3" borderId="5" xfId="1" applyFont="1" applyFill="1" applyBorder="1" applyAlignment="1">
      <alignment vertical="center" wrapText="1"/>
    </xf>
    <xf numFmtId="0" fontId="12" fillId="3" borderId="6" xfId="1" applyFont="1" applyFill="1" applyBorder="1" applyAlignment="1">
      <alignment vertical="center" wrapText="1"/>
    </xf>
    <xf numFmtId="0" fontId="11" fillId="4" borderId="7" xfId="1" applyFont="1" applyFill="1" applyBorder="1" applyAlignment="1">
      <alignment horizontal="center" vertical="center"/>
    </xf>
    <xf numFmtId="43" fontId="11" fillId="4" borderId="8" xfId="5" applyFont="1" applyFill="1" applyBorder="1" applyAlignment="1">
      <alignment horizontal="center" vertical="center" wrapText="1"/>
    </xf>
    <xf numFmtId="0" fontId="11" fillId="4" borderId="2" xfId="1" applyFont="1" applyFill="1" applyBorder="1"/>
    <xf numFmtId="166" fontId="11" fillId="4" borderId="8" xfId="5" applyNumberFormat="1" applyFont="1" applyFill="1" applyBorder="1" applyAlignment="1">
      <alignment vertical="center"/>
    </xf>
    <xf numFmtId="166" fontId="11" fillId="4" borderId="2" xfId="5" applyNumberFormat="1" applyFont="1" applyFill="1" applyBorder="1" applyAlignment="1">
      <alignment vertical="center"/>
    </xf>
    <xf numFmtId="0" fontId="11" fillId="4" borderId="2" xfId="1" applyFont="1" applyFill="1" applyBorder="1" applyAlignment="1">
      <alignment vertical="center"/>
    </xf>
    <xf numFmtId="37" fontId="12" fillId="4" borderId="8" xfId="1" applyNumberFormat="1" applyFont="1" applyFill="1" applyBorder="1" applyAlignment="1">
      <alignment vertical="center"/>
    </xf>
    <xf numFmtId="0" fontId="12" fillId="4" borderId="2" xfId="1" applyFont="1" applyFill="1" applyBorder="1" applyAlignment="1">
      <alignment vertical="center"/>
    </xf>
    <xf numFmtId="166" fontId="11" fillId="3" borderId="1" xfId="5" applyNumberFormat="1" applyFont="1" applyFill="1" applyBorder="1" applyAlignment="1">
      <alignment vertical="center"/>
    </xf>
    <xf numFmtId="166" fontId="23" fillId="3" borderId="3" xfId="0" applyNumberFormat="1" applyFont="1" applyFill="1" applyBorder="1" applyAlignment="1">
      <alignment vertical="center"/>
    </xf>
    <xf numFmtId="166" fontId="23" fillId="3" borderId="0" xfId="0" applyNumberFormat="1" applyFont="1" applyFill="1" applyAlignment="1">
      <alignment vertical="center"/>
    </xf>
    <xf numFmtId="166" fontId="11" fillId="3" borderId="5" xfId="5" applyNumberFormat="1" applyFont="1" applyFill="1" applyBorder="1" applyAlignment="1">
      <alignment vertical="center"/>
    </xf>
    <xf numFmtId="166" fontId="11" fillId="3" borderId="6" xfId="5" applyNumberFormat="1" applyFont="1" applyFill="1" applyBorder="1" applyAlignment="1">
      <alignment vertical="center"/>
    </xf>
    <xf numFmtId="3" fontId="12" fillId="3" borderId="4" xfId="1" applyNumberFormat="1" applyFont="1" applyFill="1" applyBorder="1" applyAlignment="1">
      <alignment vertical="center"/>
    </xf>
    <xf numFmtId="0" fontId="12" fillId="3" borderId="1" xfId="1" applyFont="1" applyFill="1" applyBorder="1" applyAlignment="1">
      <alignment vertical="center"/>
    </xf>
    <xf numFmtId="3" fontId="12" fillId="3" borderId="3" xfId="1" applyNumberFormat="1" applyFont="1" applyFill="1" applyBorder="1" applyAlignment="1">
      <alignment vertical="center"/>
    </xf>
    <xf numFmtId="166" fontId="12" fillId="3" borderId="5" xfId="5" applyNumberFormat="1" applyFont="1" applyFill="1" applyBorder="1" applyAlignment="1">
      <alignment vertical="center"/>
    </xf>
    <xf numFmtId="166" fontId="12" fillId="3" borderId="6" xfId="5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vertical="center"/>
    </xf>
    <xf numFmtId="3" fontId="12" fillId="3" borderId="0" xfId="1" applyNumberFormat="1" applyFont="1" applyFill="1" applyAlignment="1">
      <alignment vertical="center"/>
    </xf>
    <xf numFmtId="0" fontId="3" fillId="3" borderId="9" xfId="1" applyFont="1" applyFill="1" applyBorder="1" applyAlignment="1">
      <alignment vertical="center" wrapText="1"/>
    </xf>
    <xf numFmtId="0" fontId="3" fillId="3" borderId="8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horizontal="left" vertical="center"/>
    </xf>
    <xf numFmtId="166" fontId="3" fillId="3" borderId="7" xfId="1" applyNumberFormat="1" applyFont="1" applyFill="1" applyBorder="1" applyAlignment="1">
      <alignment horizontal="center" vertical="center"/>
    </xf>
    <xf numFmtId="167" fontId="3" fillId="3" borderId="7" xfId="5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left" vertical="center" wrapText="1" indent="3"/>
    </xf>
    <xf numFmtId="0" fontId="4" fillId="4" borderId="7" xfId="1" applyFont="1" applyFill="1" applyBorder="1" applyAlignment="1">
      <alignment horizontal="center" vertical="center"/>
    </xf>
    <xf numFmtId="43" fontId="4" fillId="4" borderId="8" xfId="5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left" vertical="center"/>
    </xf>
    <xf numFmtId="166" fontId="4" fillId="4" borderId="7" xfId="1" applyNumberFormat="1" applyFont="1" applyFill="1" applyBorder="1" applyAlignment="1">
      <alignment horizontal="center" vertical="center"/>
    </xf>
    <xf numFmtId="166" fontId="4" fillId="4" borderId="2" xfId="5" applyNumberFormat="1" applyFont="1" applyFill="1" applyBorder="1" applyAlignment="1">
      <alignment vertical="center"/>
    </xf>
    <xf numFmtId="166" fontId="4" fillId="4" borderId="8" xfId="1" applyNumberFormat="1" applyFont="1" applyFill="1" applyBorder="1" applyAlignment="1">
      <alignment horizontal="center" vertical="center"/>
    </xf>
    <xf numFmtId="167" fontId="14" fillId="3" borderId="0" xfId="1" applyNumberFormat="1" applyFont="1" applyFill="1" applyAlignment="1">
      <alignment horizontal="center" vertical="center"/>
    </xf>
    <xf numFmtId="165" fontId="12" fillId="3" borderId="0" xfId="1" applyNumberFormat="1" applyFont="1" applyFill="1" applyAlignment="1">
      <alignment horizontal="right" vertical="center"/>
    </xf>
    <xf numFmtId="49" fontId="12" fillId="3" borderId="0" xfId="5" applyNumberFormat="1" applyFont="1" applyFill="1" applyAlignment="1">
      <alignment horizontal="right" vertical="center"/>
    </xf>
    <xf numFmtId="167" fontId="3" fillId="3" borderId="0" xfId="1" applyNumberFormat="1" applyFont="1" applyFill="1" applyAlignment="1">
      <alignment horizontal="center" vertical="center"/>
    </xf>
    <xf numFmtId="49" fontId="24" fillId="3" borderId="0" xfId="1" applyNumberFormat="1" applyFont="1" applyFill="1"/>
    <xf numFmtId="166" fontId="11" fillId="4" borderId="8" xfId="5" applyNumberFormat="1" applyFont="1" applyFill="1" applyBorder="1" applyAlignment="1"/>
    <xf numFmtId="166" fontId="11" fillId="4" borderId="2" xfId="5" applyNumberFormat="1" applyFont="1" applyFill="1" applyBorder="1" applyAlignment="1"/>
    <xf numFmtId="166" fontId="4" fillId="3" borderId="2" xfId="5" applyNumberFormat="1" applyFont="1" applyFill="1" applyBorder="1" applyAlignment="1">
      <alignment vertical="center"/>
    </xf>
    <xf numFmtId="4" fontId="12" fillId="3" borderId="0" xfId="1" applyNumberFormat="1" applyFont="1" applyFill="1" applyAlignment="1">
      <alignment horizontal="center" vertical="center"/>
    </xf>
    <xf numFmtId="167" fontId="25" fillId="0" borderId="8" xfId="5" applyNumberFormat="1" applyFont="1" applyFill="1" applyBorder="1" applyAlignment="1">
      <alignment horizontal="right" vertical="center"/>
    </xf>
    <xf numFmtId="167" fontId="3" fillId="0" borderId="7" xfId="5" applyNumberFormat="1" applyFont="1" applyFill="1" applyBorder="1" applyAlignment="1">
      <alignment horizontal="center" vertical="center"/>
    </xf>
    <xf numFmtId="0" fontId="26" fillId="5" borderId="0" xfId="1" applyFont="1" applyFill="1" applyAlignment="1">
      <alignment horizontal="left" vertical="center"/>
    </xf>
    <xf numFmtId="166" fontId="3" fillId="3" borderId="9" xfId="1" applyNumberFormat="1" applyFont="1" applyFill="1" applyBorder="1" applyAlignment="1">
      <alignment vertical="center" wrapText="1"/>
    </xf>
    <xf numFmtId="167" fontId="25" fillId="3" borderId="2" xfId="5" applyNumberFormat="1" applyFont="1" applyFill="1" applyBorder="1" applyAlignment="1">
      <alignment vertical="center" wrapText="1"/>
    </xf>
    <xf numFmtId="164" fontId="28" fillId="3" borderId="10" xfId="5" applyNumberFormat="1" applyFont="1" applyFill="1" applyBorder="1" applyAlignment="1">
      <alignment vertical="center"/>
    </xf>
    <xf numFmtId="164" fontId="23" fillId="3" borderId="11" xfId="5" applyNumberFormat="1" applyFont="1" applyFill="1" applyBorder="1" applyAlignment="1">
      <alignment vertical="center"/>
    </xf>
    <xf numFmtId="164" fontId="11" fillId="3" borderId="1" xfId="5" applyNumberFormat="1" applyFont="1" applyFill="1" applyBorder="1" applyAlignment="1">
      <alignment vertical="center"/>
    </xf>
    <xf numFmtId="164" fontId="12" fillId="3" borderId="0" xfId="5" applyNumberFormat="1" applyFont="1" applyFill="1" applyBorder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3" fillId="0" borderId="0" xfId="5" applyNumberFormat="1" applyFont="1" applyFill="1" applyBorder="1" applyAlignment="1">
      <alignment vertical="center"/>
    </xf>
    <xf numFmtId="164" fontId="11" fillId="3" borderId="0" xfId="5" applyNumberFormat="1" applyFont="1" applyFill="1" applyBorder="1" applyAlignment="1">
      <alignment vertical="center"/>
    </xf>
    <xf numFmtId="164" fontId="23" fillId="0" borderId="11" xfId="5" applyNumberFormat="1" applyFont="1" applyFill="1" applyBorder="1" applyAlignment="1">
      <alignment vertical="center"/>
    </xf>
    <xf numFmtId="164" fontId="28" fillId="3" borderId="11" xfId="5" applyNumberFormat="1" applyFont="1" applyFill="1" applyBorder="1" applyAlignment="1">
      <alignment vertical="center"/>
    </xf>
    <xf numFmtId="164" fontId="28" fillId="3" borderId="12" xfId="5" applyNumberFormat="1" applyFont="1" applyFill="1" applyBorder="1" applyAlignment="1">
      <alignment vertical="center"/>
    </xf>
    <xf numFmtId="164" fontId="11" fillId="3" borderId="11" xfId="5" applyNumberFormat="1" applyFont="1" applyFill="1" applyBorder="1" applyAlignment="1">
      <alignment vertical="center" wrapText="1"/>
    </xf>
    <xf numFmtId="164" fontId="11" fillId="3" borderId="3" xfId="5" applyNumberFormat="1" applyFont="1" applyFill="1" applyBorder="1" applyAlignment="1">
      <alignment vertical="center"/>
    </xf>
    <xf numFmtId="164" fontId="11" fillId="3" borderId="4" xfId="5" applyNumberFormat="1" applyFont="1" applyFill="1" applyBorder="1" applyAlignment="1">
      <alignment vertical="center"/>
    </xf>
    <xf numFmtId="164" fontId="11" fillId="3" borderId="13" xfId="5" applyNumberFormat="1" applyFont="1" applyFill="1" applyBorder="1" applyAlignment="1">
      <alignment vertical="center"/>
    </xf>
    <xf numFmtId="164" fontId="12" fillId="3" borderId="11" xfId="5" applyNumberFormat="1" applyFont="1" applyFill="1" applyBorder="1" applyAlignment="1">
      <alignment vertical="center" wrapText="1"/>
    </xf>
    <xf numFmtId="164" fontId="12" fillId="3" borderId="3" xfId="5" applyNumberFormat="1" applyFont="1" applyFill="1" applyBorder="1" applyAlignment="1">
      <alignment vertical="center"/>
    </xf>
    <xf numFmtId="164" fontId="12" fillId="3" borderId="14" xfId="5" applyNumberFormat="1" applyFont="1" applyFill="1" applyBorder="1" applyAlignment="1">
      <alignment vertical="center"/>
    </xf>
    <xf numFmtId="164" fontId="12" fillId="3" borderId="11" xfId="5" applyNumberFormat="1" applyFont="1" applyFill="1" applyBorder="1" applyAlignment="1">
      <alignment vertical="center"/>
    </xf>
    <xf numFmtId="164" fontId="11" fillId="3" borderId="14" xfId="5" applyNumberFormat="1" applyFont="1" applyFill="1" applyBorder="1" applyAlignment="1">
      <alignment vertical="center"/>
    </xf>
    <xf numFmtId="164" fontId="11" fillId="4" borderId="8" xfId="5" applyNumberFormat="1" applyFont="1" applyFill="1" applyBorder="1" applyAlignment="1">
      <alignment vertical="center"/>
    </xf>
    <xf numFmtId="164" fontId="12" fillId="3" borderId="0" xfId="1" applyNumberFormat="1" applyFont="1" applyFill="1" applyAlignment="1">
      <alignment horizontal="center" vertical="center"/>
    </xf>
    <xf numFmtId="43" fontId="12" fillId="3" borderId="13" xfId="5" applyFont="1" applyFill="1" applyBorder="1" applyAlignment="1"/>
    <xf numFmtId="43" fontId="12" fillId="3" borderId="4" xfId="1" applyNumberFormat="1" applyFont="1" applyFill="1" applyBorder="1" applyAlignment="1">
      <alignment vertical="center"/>
    </xf>
    <xf numFmtId="43" fontId="12" fillId="3" borderId="1" xfId="1" applyNumberFormat="1" applyFont="1" applyFill="1" applyBorder="1" applyAlignment="1">
      <alignment vertical="center"/>
    </xf>
    <xf numFmtId="43" fontId="12" fillId="3" borderId="1" xfId="5" applyFont="1" applyFill="1" applyBorder="1" applyAlignment="1">
      <alignment vertical="center"/>
    </xf>
    <xf numFmtId="43" fontId="12" fillId="3" borderId="14" xfId="5" applyFont="1" applyFill="1" applyBorder="1" applyAlignment="1"/>
    <xf numFmtId="43" fontId="12" fillId="3" borderId="3" xfId="5" applyFont="1" applyFill="1" applyBorder="1" applyAlignment="1">
      <alignment vertical="center"/>
    </xf>
    <xf numFmtId="43" fontId="12" fillId="3" borderId="3" xfId="1" applyNumberFormat="1" applyFont="1" applyFill="1" applyBorder="1" applyAlignment="1">
      <alignment vertical="center" wrapText="1"/>
    </xf>
    <xf numFmtId="43" fontId="12" fillId="3" borderId="0" xfId="1" applyNumberFormat="1" applyFont="1" applyFill="1" applyAlignment="1">
      <alignment vertical="center"/>
    </xf>
    <xf numFmtId="43" fontId="12" fillId="3" borderId="3" xfId="1" applyNumberFormat="1" applyFont="1" applyFill="1" applyBorder="1" applyAlignment="1">
      <alignment vertical="center"/>
    </xf>
    <xf numFmtId="43" fontId="12" fillId="3" borderId="15" xfId="5" applyFont="1" applyFill="1" applyBorder="1" applyAlignment="1"/>
    <xf numFmtId="43" fontId="12" fillId="3" borderId="5" xfId="5" applyFont="1" applyFill="1" applyBorder="1" applyAlignment="1">
      <alignment vertical="center"/>
    </xf>
    <xf numFmtId="43" fontId="12" fillId="3" borderId="6" xfId="5" applyFont="1" applyFill="1" applyBorder="1" applyAlignment="1">
      <alignment vertical="center"/>
    </xf>
    <xf numFmtId="43" fontId="11" fillId="4" borderId="2" xfId="5" applyFont="1" applyFill="1" applyBorder="1" applyAlignment="1">
      <alignment vertical="center"/>
    </xf>
    <xf numFmtId="43" fontId="11" fillId="3" borderId="0" xfId="1" applyNumberFormat="1" applyFont="1" applyFill="1" applyAlignment="1">
      <alignment horizontal="center" vertical="center"/>
    </xf>
    <xf numFmtId="164" fontId="11" fillId="3" borderId="8" xfId="5" applyNumberFormat="1" applyFont="1" applyFill="1" applyBorder="1" applyAlignment="1"/>
    <xf numFmtId="164" fontId="11" fillId="3" borderId="2" xfId="5" applyNumberFormat="1" applyFont="1" applyFill="1" applyBorder="1" applyAlignment="1"/>
    <xf numFmtId="164" fontId="12" fillId="3" borderId="3" xfId="1" applyNumberFormat="1" applyFont="1" applyFill="1" applyBorder="1" applyAlignment="1">
      <alignment vertical="center"/>
    </xf>
    <xf numFmtId="164" fontId="12" fillId="3" borderId="0" xfId="1" applyNumberFormat="1" applyFont="1" applyFill="1" applyAlignment="1">
      <alignment vertical="center"/>
    </xf>
    <xf numFmtId="164" fontId="12" fillId="3" borderId="5" xfId="1" applyNumberFormat="1" applyFont="1" applyFill="1" applyBorder="1" applyAlignment="1">
      <alignment vertical="center"/>
    </xf>
    <xf numFmtId="164" fontId="12" fillId="3" borderId="6" xfId="1" applyNumberFormat="1" applyFont="1" applyFill="1" applyBorder="1" applyAlignment="1">
      <alignment vertical="center"/>
    </xf>
    <xf numFmtId="164" fontId="12" fillId="3" borderId="6" xfId="1" applyNumberFormat="1" applyFont="1" applyFill="1" applyBorder="1" applyAlignment="1">
      <alignment horizontal="center" vertical="center"/>
    </xf>
    <xf numFmtId="164" fontId="12" fillId="4" borderId="8" xfId="1" applyNumberFormat="1" applyFont="1" applyFill="1" applyBorder="1" applyAlignment="1">
      <alignment vertical="center"/>
    </xf>
    <xf numFmtId="164" fontId="12" fillId="4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164" fontId="11" fillId="3" borderId="6" xfId="5" applyNumberFormat="1" applyFont="1" applyFill="1" applyBorder="1" applyAlignment="1">
      <alignment vertical="center"/>
    </xf>
    <xf numFmtId="164" fontId="12" fillId="0" borderId="0" xfId="1" applyNumberFormat="1" applyFont="1" applyAlignment="1">
      <alignment horizontal="center" vertical="center"/>
    </xf>
    <xf numFmtId="0" fontId="12" fillId="5" borderId="0" xfId="1" applyFont="1" applyFill="1" applyAlignment="1">
      <alignment horizontal="left" vertical="center"/>
    </xf>
    <xf numFmtId="0" fontId="12" fillId="5" borderId="0" xfId="1" applyFont="1" applyFill="1" applyAlignment="1">
      <alignment horizontal="center" vertical="center"/>
    </xf>
    <xf numFmtId="43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 wrapText="1"/>
    </xf>
    <xf numFmtId="0" fontId="12" fillId="3" borderId="4" xfId="1" applyFont="1" applyFill="1" applyBorder="1" applyAlignment="1">
      <alignment vertical="center"/>
    </xf>
    <xf numFmtId="43" fontId="12" fillId="3" borderId="13" xfId="5" applyFont="1" applyFill="1" applyBorder="1" applyAlignment="1">
      <alignment vertical="center"/>
    </xf>
    <xf numFmtId="43" fontId="12" fillId="3" borderId="14" xfId="5" applyFont="1" applyFill="1" applyBorder="1" applyAlignment="1">
      <alignment vertical="center"/>
    </xf>
    <xf numFmtId="0" fontId="12" fillId="3" borderId="5" xfId="1" applyFont="1" applyFill="1" applyBorder="1" applyAlignment="1">
      <alignment vertical="center"/>
    </xf>
    <xf numFmtId="43" fontId="12" fillId="3" borderId="15" xfId="5" applyFont="1" applyFill="1" applyBorder="1" applyAlignment="1">
      <alignment vertical="center"/>
    </xf>
    <xf numFmtId="43" fontId="12" fillId="3" borderId="5" xfId="1" applyNumberFormat="1" applyFont="1" applyFill="1" applyBorder="1" applyAlignment="1">
      <alignment vertical="center"/>
    </xf>
    <xf numFmtId="0" fontId="11" fillId="4" borderId="2" xfId="1" applyFont="1" applyFill="1" applyBorder="1" applyAlignment="1">
      <alignment vertical="center" wrapText="1"/>
    </xf>
    <xf numFmtId="0" fontId="11" fillId="4" borderId="8" xfId="1" applyFont="1" applyFill="1" applyBorder="1" applyAlignment="1">
      <alignment vertical="center"/>
    </xf>
    <xf numFmtId="43" fontId="11" fillId="4" borderId="9" xfId="5" applyFont="1" applyFill="1" applyBorder="1" applyAlignment="1">
      <alignment vertical="center"/>
    </xf>
    <xf numFmtId="43" fontId="11" fillId="4" borderId="8" xfId="1" applyNumberFormat="1" applyFont="1" applyFill="1" applyBorder="1" applyAlignment="1">
      <alignment vertical="center"/>
    </xf>
    <xf numFmtId="37" fontId="11" fillId="4" borderId="8" xfId="1" applyNumberFormat="1" applyFont="1" applyFill="1" applyBorder="1" applyAlignment="1">
      <alignment vertical="center"/>
    </xf>
    <xf numFmtId="43" fontId="12" fillId="3" borderId="0" xfId="1" applyNumberFormat="1" applyFont="1" applyFill="1" applyAlignment="1">
      <alignment horizontal="center" vertical="center"/>
    </xf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3" fontId="11" fillId="0" borderId="0" xfId="1" applyNumberFormat="1" applyFont="1" applyAlignment="1">
      <alignment vertical="center"/>
    </xf>
    <xf numFmtId="0" fontId="12" fillId="0" borderId="0" xfId="1" applyFont="1" applyAlignment="1">
      <alignment horizontal="center" vertical="center"/>
    </xf>
    <xf numFmtId="164" fontId="11" fillId="3" borderId="10" xfId="5" applyNumberFormat="1" applyFont="1" applyFill="1" applyBorder="1" applyAlignment="1">
      <alignment vertical="center"/>
    </xf>
    <xf numFmtId="164" fontId="11" fillId="3" borderId="11" xfId="5" applyNumberFormat="1" applyFont="1" applyFill="1" applyBorder="1" applyAlignment="1">
      <alignment vertical="center"/>
    </xf>
    <xf numFmtId="164" fontId="11" fillId="3" borderId="10" xfId="5" applyNumberFormat="1" applyFont="1" applyFill="1" applyBorder="1" applyAlignment="1">
      <alignment vertical="center" wrapText="1"/>
    </xf>
    <xf numFmtId="43" fontId="11" fillId="0" borderId="0" xfId="5" applyFont="1" applyFill="1" applyBorder="1" applyAlignment="1">
      <alignment vertical="center"/>
    </xf>
    <xf numFmtId="43" fontId="21" fillId="0" borderId="0" xfId="5" applyFont="1"/>
    <xf numFmtId="43" fontId="12" fillId="3" borderId="0" xfId="5" applyFont="1" applyFill="1" applyAlignment="1">
      <alignment vertical="center"/>
    </xf>
    <xf numFmtId="43" fontId="12" fillId="3" borderId="0" xfId="5" applyFont="1" applyFill="1" applyAlignment="1">
      <alignment horizontal="center" vertical="center"/>
    </xf>
    <xf numFmtId="0" fontId="19" fillId="0" borderId="0" xfId="1" applyFont="1" applyAlignment="1">
      <alignment vertical="center"/>
    </xf>
    <xf numFmtId="0" fontId="12" fillId="3" borderId="1" xfId="1" applyFont="1" applyFill="1" applyBorder="1" applyAlignment="1">
      <alignment horizontal="right" vertical="center"/>
    </xf>
    <xf numFmtId="164" fontId="23" fillId="5" borderId="11" xfId="5" applyNumberFormat="1" applyFont="1" applyFill="1" applyBorder="1" applyAlignment="1">
      <alignment vertical="center"/>
    </xf>
    <xf numFmtId="166" fontId="12" fillId="5" borderId="3" xfId="5" applyNumberFormat="1" applyFont="1" applyFill="1" applyBorder="1" applyAlignment="1">
      <alignment vertical="center"/>
    </xf>
    <xf numFmtId="166" fontId="12" fillId="5" borderId="0" xfId="5" applyNumberFormat="1" applyFont="1" applyFill="1" applyBorder="1" applyAlignment="1">
      <alignment vertical="center"/>
    </xf>
    <xf numFmtId="164" fontId="12" fillId="5" borderId="0" xfId="5" applyNumberFormat="1" applyFont="1" applyFill="1" applyBorder="1" applyAlignment="1">
      <alignment vertical="center"/>
    </xf>
    <xf numFmtId="166" fontId="11" fillId="0" borderId="2" xfId="5" applyNumberFormat="1" applyFont="1" applyFill="1" applyBorder="1" applyAlignment="1">
      <alignment vertical="center"/>
    </xf>
    <xf numFmtId="164" fontId="11" fillId="0" borderId="8" xfId="1" applyNumberFormat="1" applyFont="1" applyBorder="1" applyAlignment="1">
      <alignment vertical="center"/>
    </xf>
    <xf numFmtId="164" fontId="11" fillId="0" borderId="2" xfId="1" applyNumberFormat="1" applyFont="1" applyBorder="1" applyAlignment="1">
      <alignment vertical="center"/>
    </xf>
    <xf numFmtId="0" fontId="12" fillId="0" borderId="0" xfId="1" applyFont="1"/>
    <xf numFmtId="0" fontId="11" fillId="0" borderId="2" xfId="1" applyFont="1" applyBorder="1"/>
    <xf numFmtId="166" fontId="11" fillId="0" borderId="1" xfId="5" applyNumberFormat="1" applyFont="1" applyFill="1" applyBorder="1" applyAlignment="1">
      <alignment vertical="center"/>
    </xf>
    <xf numFmtId="166" fontId="11" fillId="0" borderId="0" xfId="5" applyNumberFormat="1" applyFont="1" applyFill="1" applyBorder="1" applyAlignment="1">
      <alignment vertical="center"/>
    </xf>
    <xf numFmtId="164" fontId="11" fillId="0" borderId="1" xfId="5" applyNumberFormat="1" applyFont="1" applyFill="1" applyBorder="1" applyAlignment="1">
      <alignment vertical="center"/>
    </xf>
    <xf numFmtId="164" fontId="11" fillId="0" borderId="0" xfId="5" applyNumberFormat="1" applyFont="1" applyFill="1" applyBorder="1" applyAlignment="1">
      <alignment vertical="center"/>
    </xf>
    <xf numFmtId="166" fontId="12" fillId="0" borderId="0" xfId="1" applyNumberFormat="1" applyFont="1" applyAlignment="1">
      <alignment vertical="center"/>
    </xf>
    <xf numFmtId="43" fontId="12" fillId="0" borderId="0" xfId="5" applyFont="1" applyFill="1" applyAlignment="1">
      <alignment vertical="center"/>
    </xf>
    <xf numFmtId="43" fontId="12" fillId="0" borderId="0" xfId="5" applyFont="1" applyFill="1" applyAlignment="1">
      <alignment horizontal="center" vertical="center"/>
    </xf>
    <xf numFmtId="0" fontId="11" fillId="4" borderId="2" xfId="1" applyFont="1" applyFill="1" applyBorder="1" applyAlignment="1">
      <alignment wrapText="1"/>
    </xf>
    <xf numFmtId="0" fontId="11" fillId="4" borderId="9" xfId="1" applyFont="1" applyFill="1" applyBorder="1" applyAlignment="1">
      <alignment wrapText="1"/>
    </xf>
    <xf numFmtId="0" fontId="11" fillId="4" borderId="9" xfId="1" applyFont="1" applyFill="1" applyBorder="1" applyAlignment="1">
      <alignment vertical="center" wrapText="1"/>
    </xf>
    <xf numFmtId="164" fontId="28" fillId="3" borderId="0" xfId="5" applyNumberFormat="1" applyFont="1" applyFill="1" applyBorder="1" applyAlignment="1">
      <alignment vertical="center"/>
    </xf>
    <xf numFmtId="43" fontId="12" fillId="3" borderId="0" xfId="5" applyFont="1" applyFill="1" applyBorder="1" applyAlignment="1">
      <alignment horizontal="center" vertical="center"/>
    </xf>
    <xf numFmtId="37" fontId="20" fillId="6" borderId="3" xfId="1" applyNumberFormat="1" applyFont="1" applyFill="1" applyBorder="1" applyAlignment="1">
      <alignment horizontal="center" vertical="center"/>
    </xf>
    <xf numFmtId="37" fontId="20" fillId="6" borderId="0" xfId="1" applyNumberFormat="1" applyFont="1" applyFill="1" applyAlignment="1">
      <alignment horizontal="center" vertical="center"/>
    </xf>
    <xf numFmtId="37" fontId="20" fillId="6" borderId="11" xfId="1" applyNumberFormat="1" applyFont="1" applyFill="1" applyBorder="1" applyAlignment="1">
      <alignment horizontal="center" vertical="center"/>
    </xf>
    <xf numFmtId="164" fontId="11" fillId="3" borderId="12" xfId="5" applyNumberFormat="1" applyFont="1" applyFill="1" applyBorder="1" applyAlignment="1">
      <alignment vertical="center"/>
    </xf>
    <xf numFmtId="37" fontId="20" fillId="6" borderId="14" xfId="1" applyNumberFormat="1" applyFont="1" applyFill="1" applyBorder="1" applyAlignment="1">
      <alignment horizontal="center" vertical="center"/>
    </xf>
    <xf numFmtId="164" fontId="11" fillId="3" borderId="5" xfId="5" applyNumberFormat="1" applyFont="1" applyFill="1" applyBorder="1" applyAlignment="1">
      <alignment vertical="center"/>
    </xf>
    <xf numFmtId="164" fontId="11" fillId="3" borderId="15" xfId="5" applyNumberFormat="1" applyFont="1" applyFill="1" applyBorder="1" applyAlignment="1">
      <alignment vertical="center"/>
    </xf>
    <xf numFmtId="164" fontId="28" fillId="4" borderId="12" xfId="5" applyNumberFormat="1" applyFont="1" applyFill="1" applyBorder="1"/>
    <xf numFmtId="164" fontId="11" fillId="4" borderId="7" xfId="5" applyNumberFormat="1" applyFont="1" applyFill="1" applyBorder="1" applyAlignment="1">
      <alignment vertical="center" wrapText="1"/>
    </xf>
    <xf numFmtId="43" fontId="11" fillId="4" borderId="7" xfId="5" applyFont="1" applyFill="1" applyBorder="1" applyAlignment="1">
      <alignment vertical="center"/>
    </xf>
    <xf numFmtId="168" fontId="11" fillId="4" borderId="2" xfId="5" applyNumberFormat="1" applyFont="1" applyFill="1" applyBorder="1" applyAlignment="1">
      <alignment vertical="center"/>
    </xf>
    <xf numFmtId="164" fontId="11" fillId="4" borderId="2" xfId="5" applyNumberFormat="1" applyFont="1" applyFill="1" applyBorder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164" fontId="12" fillId="0" borderId="6" xfId="1" applyNumberFormat="1" applyFont="1" applyBorder="1" applyAlignment="1">
      <alignment horizontal="right" vertical="center"/>
    </xf>
    <xf numFmtId="164" fontId="11" fillId="4" borderId="2" xfId="1" applyNumberFormat="1" applyFont="1" applyFill="1" applyBorder="1"/>
    <xf numFmtId="164" fontId="11" fillId="4" borderId="2" xfId="1" applyNumberFormat="1" applyFont="1" applyFill="1" applyBorder="1" applyAlignment="1">
      <alignment vertical="center"/>
    </xf>
    <xf numFmtId="43" fontId="19" fillId="0" borderId="0" xfId="1" applyNumberFormat="1" applyFont="1" applyAlignment="1">
      <alignment vertical="center"/>
    </xf>
    <xf numFmtId="164" fontId="28" fillId="4" borderId="9" xfId="5" applyNumberFormat="1" applyFont="1" applyFill="1" applyBorder="1"/>
    <xf numFmtId="164" fontId="11" fillId="4" borderId="8" xfId="5" applyNumberFormat="1" applyFont="1" applyFill="1" applyBorder="1" applyAlignment="1">
      <alignment vertical="center" wrapText="1"/>
    </xf>
    <xf numFmtId="164" fontId="11" fillId="4" borderId="9" xfId="5" applyNumberFormat="1" applyFont="1" applyFill="1" applyBorder="1" applyAlignment="1">
      <alignment vertical="center" wrapText="1"/>
    </xf>
    <xf numFmtId="43" fontId="11" fillId="4" borderId="8" xfId="5" applyFont="1" applyFill="1" applyBorder="1" applyAlignment="1">
      <alignment vertical="center"/>
    </xf>
    <xf numFmtId="0" fontId="11" fillId="0" borderId="0" xfId="1" applyFont="1"/>
    <xf numFmtId="49" fontId="12" fillId="0" borderId="0" xfId="1" applyNumberFormat="1" applyFont="1" applyAlignment="1">
      <alignment horizontal="left"/>
    </xf>
    <xf numFmtId="49" fontId="12" fillId="0" borderId="0" xfId="2" applyNumberFormat="1" applyFont="1" applyAlignment="1">
      <alignment horizontal="left" wrapText="1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left" indent="4"/>
    </xf>
    <xf numFmtId="0" fontId="11" fillId="0" borderId="0" xfId="1" applyFont="1" applyAlignment="1">
      <alignment vertical="top"/>
    </xf>
    <xf numFmtId="0" fontId="11" fillId="0" borderId="0" xfId="1" applyFont="1" applyAlignment="1">
      <alignment wrapText="1"/>
    </xf>
    <xf numFmtId="0" fontId="12" fillId="0" borderId="0" xfId="1" applyFont="1" applyAlignment="1">
      <alignment horizontal="left" indent="1"/>
    </xf>
    <xf numFmtId="0" fontId="11" fillId="0" borderId="6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6" xfId="1" applyFont="1" applyBorder="1" applyAlignment="1">
      <alignment vertical="center"/>
    </xf>
    <xf numFmtId="164" fontId="11" fillId="0" borderId="2" xfId="5" applyNumberFormat="1" applyFont="1" applyFill="1" applyBorder="1" applyAlignment="1">
      <alignment vertical="center"/>
    </xf>
    <xf numFmtId="0" fontId="23" fillId="0" borderId="14" xfId="1" applyFont="1" applyBorder="1" applyAlignment="1">
      <alignment vertical="center"/>
    </xf>
    <xf numFmtId="164" fontId="11" fillId="3" borderId="2" xfId="5" applyNumberFormat="1" applyFont="1" applyFill="1" applyBorder="1" applyAlignment="1">
      <alignment vertical="center"/>
    </xf>
    <xf numFmtId="0" fontId="11" fillId="3" borderId="2" xfId="1" applyFont="1" applyFill="1" applyBorder="1" applyAlignment="1">
      <alignment vertical="center"/>
    </xf>
    <xf numFmtId="0" fontId="12" fillId="0" borderId="13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13" xfId="1" applyFont="1" applyBorder="1" applyAlignment="1">
      <alignment vertical="center" wrapText="1"/>
    </xf>
    <xf numFmtId="49" fontId="12" fillId="0" borderId="14" xfId="0" applyNumberFormat="1" applyFont="1" applyBorder="1" applyAlignment="1">
      <alignment vertical="center" wrapText="1"/>
    </xf>
    <xf numFmtId="0" fontId="12" fillId="0" borderId="14" xfId="0" applyFont="1" applyBorder="1" applyAlignment="1">
      <alignment horizontal="justify" vertical="center"/>
    </xf>
    <xf numFmtId="0" fontId="12" fillId="0" borderId="15" xfId="1" applyFont="1" applyBorder="1" applyAlignment="1">
      <alignment vertical="center" wrapText="1"/>
    </xf>
    <xf numFmtId="0" fontId="11" fillId="3" borderId="0" xfId="1" applyFont="1" applyFill="1" applyAlignment="1">
      <alignment horizontal="center"/>
    </xf>
    <xf numFmtId="43" fontId="11" fillId="3" borderId="0" xfId="1" applyNumberFormat="1" applyFont="1" applyFill="1"/>
    <xf numFmtId="43" fontId="11" fillId="3" borderId="0" xfId="5" applyFont="1" applyFill="1"/>
    <xf numFmtId="43" fontId="11" fillId="3" borderId="0" xfId="5" applyFont="1" applyFill="1" applyAlignment="1">
      <alignment horizontal="center" vertical="center"/>
    </xf>
    <xf numFmtId="43" fontId="11" fillId="3" borderId="0" xfId="5" applyFont="1" applyFill="1" applyAlignment="1">
      <alignment vertical="center"/>
    </xf>
    <xf numFmtId="43" fontId="4" fillId="3" borderId="0" xfId="5" applyFont="1" applyFill="1" applyAlignment="1">
      <alignment horizontal="center" vertical="center"/>
    </xf>
    <xf numFmtId="43" fontId="11" fillId="3" borderId="0" xfId="5" applyFont="1" applyFill="1" applyBorder="1" applyAlignment="1">
      <alignment vertical="center"/>
    </xf>
    <xf numFmtId="0" fontId="11" fillId="3" borderId="0" xfId="1" applyFont="1" applyFill="1" applyAlignment="1">
      <alignment horizontal="left" vertical="center"/>
    </xf>
    <xf numFmtId="166" fontId="4" fillId="3" borderId="0" xfId="1" applyNumberFormat="1" applyFont="1" applyFill="1"/>
    <xf numFmtId="43" fontId="3" fillId="3" borderId="0" xfId="5" applyFont="1" applyFill="1" applyAlignment="1">
      <alignment horizontal="center" vertical="center"/>
    </xf>
    <xf numFmtId="43" fontId="4" fillId="3" borderId="0" xfId="5" applyFont="1" applyFill="1"/>
    <xf numFmtId="43" fontId="11" fillId="3" borderId="0" xfId="5" applyFont="1" applyFill="1" applyAlignment="1">
      <alignment horizontal="left" vertical="center"/>
    </xf>
    <xf numFmtId="43" fontId="30" fillId="0" borderId="0" xfId="5" applyFont="1"/>
    <xf numFmtId="43" fontId="11" fillId="3" borderId="0" xfId="5" applyFont="1" applyFill="1" applyBorder="1" applyAlignment="1"/>
    <xf numFmtId="43" fontId="11" fillId="3" borderId="0" xfId="5" applyFont="1" applyFill="1" applyAlignment="1"/>
    <xf numFmtId="43" fontId="11" fillId="3" borderId="0" xfId="5" applyFont="1" applyFill="1" applyAlignment="1">
      <alignment horizontal="center"/>
    </xf>
    <xf numFmtId="43" fontId="12" fillId="3" borderId="0" xfId="5" applyFont="1" applyFill="1" applyAlignment="1">
      <alignment horizontal="center"/>
    </xf>
    <xf numFmtId="43" fontId="11" fillId="3" borderId="0" xfId="5" applyFont="1" applyFill="1" applyAlignment="1">
      <alignment horizontal="left"/>
    </xf>
    <xf numFmtId="43" fontId="12" fillId="3" borderId="0" xfId="5" applyFont="1" applyFill="1" applyAlignment="1"/>
    <xf numFmtId="43" fontId="12" fillId="0" borderId="0" xfId="5" applyFont="1" applyAlignment="1"/>
    <xf numFmtId="43" fontId="12" fillId="0" borderId="0" xfId="5" applyFont="1" applyAlignment="1">
      <alignment horizontal="center"/>
    </xf>
    <xf numFmtId="0" fontId="11" fillId="4" borderId="4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11" fillId="4" borderId="6" xfId="1" applyFont="1" applyFill="1" applyBorder="1" applyAlignment="1">
      <alignment horizontal="center" vertical="center"/>
    </xf>
    <xf numFmtId="0" fontId="11" fillId="4" borderId="15" xfId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  <xf numFmtId="0" fontId="12" fillId="3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49" fontId="11" fillId="4" borderId="4" xfId="1" applyNumberFormat="1" applyFont="1" applyFill="1" applyBorder="1" applyAlignment="1">
      <alignment horizontal="center" vertical="center" wrapText="1"/>
    </xf>
    <xf numFmtId="49" fontId="11" fillId="4" borderId="1" xfId="1" applyNumberFormat="1" applyFont="1" applyFill="1" applyBorder="1" applyAlignment="1">
      <alignment horizontal="center" vertical="center" wrapText="1"/>
    </xf>
    <xf numFmtId="49" fontId="11" fillId="4" borderId="5" xfId="1" applyNumberFormat="1" applyFont="1" applyFill="1" applyBorder="1" applyAlignment="1">
      <alignment horizontal="center" vertical="center" wrapText="1"/>
    </xf>
    <xf numFmtId="49" fontId="11" fillId="4" borderId="6" xfId="1" applyNumberFormat="1" applyFont="1" applyFill="1" applyBorder="1" applyAlignment="1">
      <alignment horizontal="center" vertical="center" wrapText="1"/>
    </xf>
    <xf numFmtId="164" fontId="11" fillId="4" borderId="8" xfId="1" applyNumberFormat="1" applyFont="1" applyFill="1" applyBorder="1" applyAlignment="1">
      <alignment horizontal="center" vertical="center"/>
    </xf>
    <xf numFmtId="164" fontId="11" fillId="4" borderId="2" xfId="1" applyNumberFormat="1" applyFont="1" applyFill="1" applyBorder="1" applyAlignment="1">
      <alignment horizontal="center" vertical="center"/>
    </xf>
    <xf numFmtId="164" fontId="11" fillId="4" borderId="4" xfId="1" applyNumberFormat="1" applyFont="1" applyFill="1" applyBorder="1" applyAlignment="1">
      <alignment horizontal="center" vertical="center"/>
    </xf>
    <xf numFmtId="164" fontId="11" fillId="4" borderId="1" xfId="1" applyNumberFormat="1" applyFont="1" applyFill="1" applyBorder="1" applyAlignment="1">
      <alignment horizontal="center" vertical="center"/>
    </xf>
    <xf numFmtId="164" fontId="11" fillId="4" borderId="5" xfId="1" applyNumberFormat="1" applyFont="1" applyFill="1" applyBorder="1" applyAlignment="1">
      <alignment horizontal="center" vertical="center"/>
    </xf>
    <xf numFmtId="164" fontId="11" fillId="4" borderId="6" xfId="1" applyNumberFormat="1" applyFont="1" applyFill="1" applyBorder="1" applyAlignment="1">
      <alignment horizontal="center" vertical="center"/>
    </xf>
    <xf numFmtId="0" fontId="11" fillId="4" borderId="10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13" xfId="1" applyFont="1" applyFill="1" applyBorder="1" applyAlignment="1">
      <alignment horizontal="center" vertical="center" wrapText="1"/>
    </xf>
    <xf numFmtId="0" fontId="11" fillId="4" borderId="14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/>
    </xf>
    <xf numFmtId="3" fontId="11" fillId="4" borderId="6" xfId="1" applyNumberFormat="1" applyFont="1" applyFill="1" applyBorder="1" applyAlignment="1">
      <alignment horizontal="center" vertical="center"/>
    </xf>
    <xf numFmtId="166" fontId="3" fillId="3" borderId="2" xfId="1" applyNumberFormat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left" vertical="center" wrapText="1" indent="3"/>
    </xf>
    <xf numFmtId="0" fontId="11" fillId="4" borderId="9" xfId="1" applyFont="1" applyFill="1" applyBorder="1" applyAlignment="1">
      <alignment horizontal="center" vertical="center" wrapText="1"/>
    </xf>
    <xf numFmtId="3" fontId="11" fillId="4" borderId="4" xfId="1" applyNumberFormat="1" applyFont="1" applyFill="1" applyBorder="1" applyAlignment="1">
      <alignment horizontal="center" vertical="center"/>
    </xf>
    <xf numFmtId="3" fontId="11" fillId="4" borderId="3" xfId="1" applyNumberFormat="1" applyFont="1" applyFill="1" applyBorder="1" applyAlignment="1">
      <alignment horizontal="center" vertical="center"/>
    </xf>
    <xf numFmtId="3" fontId="11" fillId="4" borderId="0" xfId="1" applyNumberFormat="1" applyFont="1" applyFill="1" applyAlignment="1">
      <alignment horizontal="center" vertical="center"/>
    </xf>
    <xf numFmtId="0" fontId="12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left" vertical="center"/>
    </xf>
    <xf numFmtId="4" fontId="11" fillId="2" borderId="0" xfId="0" applyNumberFormat="1" applyFont="1" applyFill="1" applyAlignment="1">
      <alignment horizontal="left" vertical="top" wrapText="1"/>
    </xf>
    <xf numFmtId="43" fontId="11" fillId="2" borderId="3" xfId="5" applyFont="1" applyFill="1" applyBorder="1" applyAlignment="1">
      <alignment horizontal="center" vertical="top" wrapText="1"/>
    </xf>
    <xf numFmtId="43" fontId="11" fillId="2" borderId="0" xfId="5" applyFont="1" applyFill="1" applyBorder="1" applyAlignment="1">
      <alignment horizontal="center" vertical="top" wrapText="1"/>
    </xf>
    <xf numFmtId="4" fontId="12" fillId="2" borderId="0" xfId="0" applyNumberFormat="1" applyFont="1" applyFill="1" applyAlignment="1">
      <alignment horizontal="left" vertical="top" wrapText="1"/>
    </xf>
    <xf numFmtId="43" fontId="12" fillId="2" borderId="3" xfId="5" applyFont="1" applyFill="1" applyBorder="1" applyAlignment="1">
      <alignment horizontal="center" vertical="top" wrapText="1"/>
    </xf>
    <xf numFmtId="43" fontId="12" fillId="2" borderId="0" xfId="5" applyFont="1" applyFill="1" applyBorder="1" applyAlignment="1">
      <alignment horizontal="center" vertical="top" wrapText="1"/>
    </xf>
    <xf numFmtId="0" fontId="12" fillId="3" borderId="0" xfId="1" applyFont="1" applyFill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11" fillId="4" borderId="15" xfId="1" applyFont="1" applyFill="1" applyBorder="1" applyAlignment="1">
      <alignment horizontal="center" vertical="center" wrapText="1"/>
    </xf>
    <xf numFmtId="37" fontId="11" fillId="4" borderId="4" xfId="0" applyNumberFormat="1" applyFont="1" applyFill="1" applyBorder="1" applyAlignment="1">
      <alignment horizontal="center" vertical="center"/>
    </xf>
    <xf numFmtId="37" fontId="11" fillId="4" borderId="1" xfId="0" applyNumberFormat="1" applyFont="1" applyFill="1" applyBorder="1" applyAlignment="1">
      <alignment horizontal="center" vertical="center"/>
    </xf>
    <xf numFmtId="37" fontId="11" fillId="4" borderId="5" xfId="0" applyNumberFormat="1" applyFont="1" applyFill="1" applyBorder="1" applyAlignment="1">
      <alignment horizontal="center" vertical="center"/>
    </xf>
    <xf numFmtId="37" fontId="11" fillId="4" borderId="6" xfId="0" applyNumberFormat="1" applyFont="1" applyFill="1" applyBorder="1" applyAlignment="1">
      <alignment horizontal="center" vertical="center"/>
    </xf>
    <xf numFmtId="164" fontId="12" fillId="3" borderId="3" xfId="1" applyNumberFormat="1" applyFont="1" applyFill="1" applyBorder="1" applyAlignment="1">
      <alignment horizontal="center" vertical="center"/>
    </xf>
    <xf numFmtId="164" fontId="12" fillId="3" borderId="0" xfId="1" applyNumberFormat="1" applyFont="1" applyFill="1" applyAlignment="1">
      <alignment horizontal="center" vertical="center"/>
    </xf>
    <xf numFmtId="164" fontId="11" fillId="2" borderId="5" xfId="5" applyNumberFormat="1" applyFont="1" applyFill="1" applyBorder="1" applyAlignment="1">
      <alignment horizontal="center" vertical="top" wrapText="1"/>
    </xf>
    <xf numFmtId="164" fontId="11" fillId="2" borderId="6" xfId="5" applyNumberFormat="1" applyFont="1" applyFill="1" applyBorder="1" applyAlignment="1">
      <alignment horizontal="center" vertical="top" wrapText="1"/>
    </xf>
    <xf numFmtId="4" fontId="11" fillId="2" borderId="6" xfId="0" applyNumberFormat="1" applyFont="1" applyFill="1" applyBorder="1" applyAlignment="1">
      <alignment horizontal="left" vertical="top" wrapText="1"/>
    </xf>
    <xf numFmtId="4" fontId="11" fillId="2" borderId="15" xfId="0" applyNumberFormat="1" applyFont="1" applyFill="1" applyBorder="1" applyAlignment="1">
      <alignment horizontal="left" vertical="top" wrapText="1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4" fontId="11" fillId="4" borderId="17" xfId="0" applyNumberFormat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4" fontId="11" fillId="4" borderId="18" xfId="0" applyNumberFormat="1" applyFont="1" applyFill="1" applyBorder="1" applyAlignment="1">
      <alignment horizontal="center" vertical="center" wrapText="1"/>
    </xf>
    <xf numFmtId="4" fontId="11" fillId="4" borderId="19" xfId="0" applyNumberFormat="1" applyFont="1" applyFill="1" applyBorder="1" applyAlignment="1">
      <alignment horizontal="center" vertical="center" wrapText="1"/>
    </xf>
    <xf numFmtId="0" fontId="29" fillId="3" borderId="0" xfId="1" applyFont="1" applyFill="1" applyAlignment="1">
      <alignment horizontal="left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168" fontId="12" fillId="2" borderId="3" xfId="5" applyNumberFormat="1" applyFont="1" applyFill="1" applyBorder="1" applyAlignment="1">
      <alignment horizontal="right" vertical="top" wrapText="1"/>
    </xf>
    <xf numFmtId="168" fontId="12" fillId="2" borderId="0" xfId="5" applyNumberFormat="1" applyFont="1" applyFill="1" applyBorder="1" applyAlignment="1">
      <alignment horizontal="right" vertical="top" wrapText="1"/>
    </xf>
    <xf numFmtId="164" fontId="11" fillId="3" borderId="3" xfId="1" applyNumberFormat="1" applyFont="1" applyFill="1" applyBorder="1" applyAlignment="1">
      <alignment horizontal="center" vertical="center"/>
    </xf>
    <xf numFmtId="164" fontId="11" fillId="3" borderId="0" xfId="1" applyNumberFormat="1" applyFont="1" applyFill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164" fontId="11" fillId="3" borderId="1" xfId="1" applyNumberFormat="1" applyFont="1" applyFill="1" applyBorder="1" applyAlignment="1">
      <alignment horizontal="center" vertical="center"/>
    </xf>
    <xf numFmtId="168" fontId="11" fillId="2" borderId="3" xfId="5" applyNumberFormat="1" applyFont="1" applyFill="1" applyBorder="1" applyAlignment="1">
      <alignment horizontal="right" vertical="top" wrapText="1"/>
    </xf>
    <xf numFmtId="168" fontId="11" fillId="2" borderId="0" xfId="5" applyNumberFormat="1" applyFont="1" applyFill="1" applyBorder="1" applyAlignment="1">
      <alignment horizontal="right" vertical="top" wrapText="1"/>
    </xf>
    <xf numFmtId="0" fontId="11" fillId="7" borderId="0" xfId="1" applyFont="1" applyFill="1" applyAlignment="1">
      <alignment horizontal="center" vertical="center"/>
    </xf>
    <xf numFmtId="0" fontId="4" fillId="4" borderId="7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3" borderId="2" xfId="1" applyFont="1" applyFill="1" applyBorder="1" applyAlignment="1">
      <alignment horizontal="left"/>
    </xf>
    <xf numFmtId="0" fontId="4" fillId="3" borderId="9" xfId="1" applyFont="1" applyFill="1" applyBorder="1" applyAlignment="1">
      <alignment horizontal="left"/>
    </xf>
    <xf numFmtId="0" fontId="4" fillId="4" borderId="2" xfId="1" applyFont="1" applyFill="1" applyBorder="1" applyAlignment="1">
      <alignment horizontal="center" vertical="center"/>
    </xf>
    <xf numFmtId="166" fontId="4" fillId="4" borderId="8" xfId="1" applyNumberFormat="1" applyFont="1" applyFill="1" applyBorder="1" applyAlignment="1">
      <alignment horizontal="center" vertical="center"/>
    </xf>
    <xf numFmtId="166" fontId="4" fillId="4" borderId="9" xfId="1" applyNumberFormat="1" applyFont="1" applyFill="1" applyBorder="1" applyAlignment="1">
      <alignment horizontal="center" vertical="center"/>
    </xf>
    <xf numFmtId="167" fontId="3" fillId="3" borderId="8" xfId="5" applyNumberFormat="1" applyFont="1" applyFill="1" applyBorder="1" applyAlignment="1">
      <alignment horizontal="center" vertical="center"/>
    </xf>
    <xf numFmtId="167" fontId="3" fillId="3" borderId="9" xfId="5" applyNumberFormat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43" fontId="12" fillId="0" borderId="0" xfId="1" applyNumberFormat="1" applyFont="1" applyFill="1" applyAlignment="1">
      <alignment horizontal="center" vertical="center"/>
    </xf>
    <xf numFmtId="0" fontId="12" fillId="0" borderId="0" xfId="1" applyFont="1" applyFill="1"/>
    <xf numFmtId="0" fontId="12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vertical="center" wrapText="1"/>
    </xf>
    <xf numFmtId="0" fontId="27" fillId="0" borderId="0" xfId="1" applyFont="1" applyFill="1" applyAlignment="1">
      <alignment horizontal="center" vertical="center" wrapText="1"/>
    </xf>
    <xf numFmtId="3" fontId="12" fillId="0" borderId="0" xfId="1" applyNumberFormat="1" applyFont="1" applyFill="1" applyAlignment="1">
      <alignment vertical="center" wrapText="1"/>
    </xf>
    <xf numFmtId="3" fontId="12" fillId="0" borderId="0" xfId="1" applyNumberFormat="1" applyFont="1" applyFill="1"/>
    <xf numFmtId="166" fontId="12" fillId="0" borderId="0" xfId="1" applyNumberFormat="1" applyFont="1" applyFill="1" applyAlignment="1">
      <alignment vertical="center"/>
    </xf>
    <xf numFmtId="166" fontId="12" fillId="0" borderId="0" xfId="1" applyNumberFormat="1" applyFont="1" applyFill="1"/>
    <xf numFmtId="0" fontId="24" fillId="0" borderId="0" xfId="1" applyFont="1" applyFill="1" applyAlignment="1">
      <alignment horizontal="center" vertical="center"/>
    </xf>
    <xf numFmtId="0" fontId="24" fillId="0" borderId="0" xfId="1" applyFont="1" applyFill="1" applyAlignment="1">
      <alignment horizontal="center" vertical="center"/>
    </xf>
    <xf numFmtId="49" fontId="22" fillId="0" borderId="0" xfId="1" applyNumberFormat="1" applyFont="1" applyFill="1"/>
    <xf numFmtId="43" fontId="24" fillId="0" borderId="0" xfId="5" applyFont="1" applyFill="1" applyBorder="1" applyAlignment="1">
      <alignment horizontal="center" wrapText="1"/>
    </xf>
    <xf numFmtId="43" fontId="22" fillId="0" borderId="0" xfId="5" applyFont="1" applyFill="1" applyAlignment="1">
      <alignment horizontal="left" wrapText="1"/>
    </xf>
    <xf numFmtId="49" fontId="22" fillId="0" borderId="0" xfId="1" applyNumberFormat="1" applyFont="1" applyFill="1" applyAlignment="1">
      <alignment horizontal="left" wrapText="1"/>
    </xf>
    <xf numFmtId="49" fontId="24" fillId="0" borderId="0" xfId="1" applyNumberFormat="1" applyFont="1" applyFill="1" applyAlignment="1">
      <alignment horizontal="center" wrapText="1"/>
    </xf>
    <xf numFmtId="164" fontId="11" fillId="0" borderId="0" xfId="5" applyNumberFormat="1" applyFont="1" applyFill="1" applyAlignment="1">
      <alignment vertical="center"/>
    </xf>
    <xf numFmtId="3" fontId="11" fillId="0" borderId="0" xfId="1" applyNumberFormat="1" applyFont="1" applyFill="1" applyAlignment="1">
      <alignment horizontal="center" vertical="center"/>
    </xf>
    <xf numFmtId="43" fontId="12" fillId="0" borderId="0" xfId="5" applyFont="1" applyFill="1" applyBorder="1" applyAlignment="1">
      <alignment vertical="center"/>
    </xf>
    <xf numFmtId="0" fontId="22" fillId="0" borderId="0" xfId="1" applyFont="1" applyFill="1" applyAlignment="1">
      <alignment horizontal="center" vertical="center"/>
    </xf>
    <xf numFmtId="4" fontId="12" fillId="0" borderId="0" xfId="1" applyNumberFormat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</cellXfs>
  <cellStyles count="7">
    <cellStyle name="Normal" xfId="0" builtinId="0"/>
    <cellStyle name="Normal 2" xfId="1" xr:uid="{A10C87D3-1417-4515-8269-90F4B0603B6A}"/>
    <cellStyle name="Normal 2 2" xfId="2" xr:uid="{6A203DDA-3917-4462-A81A-670C8B0754AC}"/>
    <cellStyle name="Normal 3" xfId="3" xr:uid="{48813126-2920-44E8-A67B-DB4BB8C36965}"/>
    <cellStyle name="Separador de milhares 2" xfId="4" xr:uid="{2232CACC-F46D-4806-97E7-DE55DC816982}"/>
    <cellStyle name="Vírgula" xfId="5" builtinId="3"/>
    <cellStyle name="Vírgula 2" xfId="6" xr:uid="{FAD63C43-71B9-46A4-ACC1-853D8BDAE8B2}"/>
  </cellStyles>
  <dxfs count="0"/>
  <tableStyles count="1" defaultTableStyle="TableStyleMedium2" defaultPivotStyle="PivotStyleLight16">
    <tableStyle name="Invisible" pivot="0" table="0" count="0" xr9:uid="{073C9B02-F497-4868-B988-0DD197CA88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142875</xdr:colOff>
      <xdr:row>83</xdr:row>
      <xdr:rowOff>0</xdr:rowOff>
    </xdr:from>
    <xdr:to>
      <xdr:col>58</xdr:col>
      <xdr:colOff>28575</xdr:colOff>
      <xdr:row>111</xdr:row>
      <xdr:rowOff>114300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A306FCE4-05FF-48EE-BA27-8858179F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09550" y="16725900"/>
          <a:ext cx="8791575" cy="607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1893095</xdr:colOff>
      <xdr:row>0</xdr:row>
      <xdr:rowOff>76200</xdr:rowOff>
    </xdr:from>
    <xdr:to>
      <xdr:col>2</xdr:col>
      <xdr:colOff>683420</xdr:colOff>
      <xdr:row>3</xdr:row>
      <xdr:rowOff>161925</xdr:rowOff>
    </xdr:to>
    <xdr:pic>
      <xdr:nvPicPr>
        <xdr:cNvPr id="2633" name="Picture 1">
          <a:extLst>
            <a:ext uri="{FF2B5EF4-FFF2-40B4-BE49-F238E27FC236}">
              <a16:creationId xmlns:a16="http://schemas.microsoft.com/office/drawing/2014/main" id="{F4BBAE83-5BE3-0059-88E6-25CAAC1A1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8595" y="76200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1881188</xdr:colOff>
      <xdr:row>158</xdr:row>
      <xdr:rowOff>42863</xdr:rowOff>
    </xdr:from>
    <xdr:to>
      <xdr:col>2</xdr:col>
      <xdr:colOff>671513</xdr:colOff>
      <xdr:row>161</xdr:row>
      <xdr:rowOff>128588</xdr:rowOff>
    </xdr:to>
    <xdr:pic>
      <xdr:nvPicPr>
        <xdr:cNvPr id="2634" name="Picture 1">
          <a:extLst>
            <a:ext uri="{FF2B5EF4-FFF2-40B4-BE49-F238E27FC236}">
              <a16:creationId xmlns:a16="http://schemas.microsoft.com/office/drawing/2014/main" id="{AA5EB888-7727-1CF2-45A7-B86D93BC0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6688" y="29570363"/>
          <a:ext cx="695325" cy="692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18E5-A868-4975-B16A-C4BAEA603AA5}">
  <sheetPr>
    <pageSetUpPr fitToPage="1"/>
  </sheetPr>
  <dimension ref="A1:U256"/>
  <sheetViews>
    <sheetView showGridLines="0" tabSelected="1" topLeftCell="A196" zoomScaleNormal="100" workbookViewId="0">
      <selection activeCell="A78" sqref="A78:A80"/>
    </sheetView>
  </sheetViews>
  <sheetFormatPr defaultColWidth="7.85546875" defaultRowHeight="15.75" x14ac:dyDescent="0.25"/>
  <cols>
    <col min="1" max="1" width="88.5703125" style="11" customWidth="1"/>
    <col min="2" max="2" width="28.5703125" style="11" bestFit="1" customWidth="1"/>
    <col min="3" max="3" width="22" style="11" customWidth="1"/>
    <col min="4" max="4" width="21.7109375" style="11" customWidth="1"/>
    <col min="5" max="5" width="21.42578125" style="11" customWidth="1"/>
    <col min="6" max="6" width="0.7109375" style="11" customWidth="1"/>
    <col min="7" max="7" width="21.140625" style="11" customWidth="1"/>
    <col min="8" max="8" width="19.7109375" style="11" customWidth="1"/>
    <col min="9" max="9" width="24.140625" style="12" customWidth="1"/>
    <col min="10" max="10" width="27.42578125" style="11" customWidth="1"/>
    <col min="11" max="11" width="23.28515625" style="11" bestFit="1" customWidth="1"/>
    <col min="12" max="12" width="19.85546875" style="11" customWidth="1"/>
    <col min="13" max="13" width="20.140625" style="11" bestFit="1" customWidth="1"/>
    <col min="14" max="14" width="19" style="11" bestFit="1" customWidth="1"/>
    <col min="15" max="15" width="18.7109375" style="11" bestFit="1" customWidth="1"/>
    <col min="16" max="16" width="17.42578125" style="11" bestFit="1" customWidth="1"/>
    <col min="17" max="17" width="5.5703125" style="11" customWidth="1"/>
    <col min="18" max="20" width="19.85546875" style="11" bestFit="1" customWidth="1"/>
    <col min="21" max="21" width="8" style="11" bestFit="1" customWidth="1"/>
    <col min="22" max="16384" width="7.85546875" style="11"/>
  </cols>
  <sheetData>
    <row r="1" spans="1:9" x14ac:dyDescent="0.25">
      <c r="A1" s="10"/>
    </row>
    <row r="2" spans="1:9" x14ac:dyDescent="0.25">
      <c r="A2" s="10"/>
    </row>
    <row r="3" spans="1:9" x14ac:dyDescent="0.25">
      <c r="A3" s="13"/>
      <c r="B3" s="13"/>
      <c r="C3" s="13"/>
      <c r="D3" s="13"/>
      <c r="E3" s="13"/>
    </row>
    <row r="4" spans="1:9" x14ac:dyDescent="0.25">
      <c r="A4" s="13"/>
      <c r="B4" s="13"/>
      <c r="C4" s="13"/>
      <c r="D4" s="13"/>
      <c r="E4" s="13"/>
    </row>
    <row r="5" spans="1:9" x14ac:dyDescent="0.25">
      <c r="A5" s="272" t="s">
        <v>0</v>
      </c>
      <c r="B5" s="272"/>
      <c r="C5" s="272"/>
      <c r="D5" s="272"/>
      <c r="E5" s="272"/>
      <c r="F5" s="272"/>
      <c r="G5" s="272"/>
      <c r="H5" s="272"/>
      <c r="I5" s="272"/>
    </row>
    <row r="6" spans="1:9" x14ac:dyDescent="0.25">
      <c r="A6" s="272" t="s">
        <v>1</v>
      </c>
      <c r="B6" s="272"/>
      <c r="C6" s="272"/>
      <c r="D6" s="272"/>
      <c r="E6" s="272"/>
      <c r="F6" s="272"/>
      <c r="G6" s="272"/>
      <c r="H6" s="272"/>
      <c r="I6" s="272"/>
    </row>
    <row r="7" spans="1:9" x14ac:dyDescent="0.25">
      <c r="A7" s="273" t="s">
        <v>2</v>
      </c>
      <c r="B7" s="273"/>
      <c r="C7" s="273"/>
      <c r="D7" s="273"/>
      <c r="E7" s="273"/>
      <c r="F7" s="273"/>
      <c r="G7" s="273"/>
      <c r="H7" s="273"/>
      <c r="I7" s="273"/>
    </row>
    <row r="8" spans="1:9" x14ac:dyDescent="0.25">
      <c r="A8" s="272" t="s">
        <v>3</v>
      </c>
      <c r="B8" s="272"/>
      <c r="C8" s="272"/>
      <c r="D8" s="272"/>
      <c r="E8" s="272"/>
      <c r="F8" s="272"/>
      <c r="G8" s="272"/>
      <c r="H8" s="272"/>
      <c r="I8" s="272"/>
    </row>
    <row r="9" spans="1:9" x14ac:dyDescent="0.25">
      <c r="A9" s="272" t="s">
        <v>195</v>
      </c>
      <c r="B9" s="272"/>
      <c r="C9" s="272"/>
      <c r="D9" s="272"/>
      <c r="E9" s="272"/>
      <c r="F9" s="272"/>
      <c r="G9" s="272"/>
      <c r="H9" s="272"/>
      <c r="I9" s="272"/>
    </row>
    <row r="10" spans="1:9" x14ac:dyDescent="0.25">
      <c r="A10" s="14"/>
      <c r="B10" s="14"/>
      <c r="C10" s="14"/>
      <c r="D10" s="14"/>
      <c r="E10" s="14"/>
      <c r="G10" s="15"/>
    </row>
    <row r="11" spans="1:9" x14ac:dyDescent="0.25">
      <c r="A11" s="16"/>
      <c r="B11" s="33"/>
      <c r="C11" s="33"/>
      <c r="D11" s="16"/>
      <c r="E11" s="16"/>
      <c r="I11" s="35" t="s">
        <v>206</v>
      </c>
    </row>
    <row r="12" spans="1:9" x14ac:dyDescent="0.25">
      <c r="A12" s="17" t="s">
        <v>4</v>
      </c>
      <c r="B12" s="15"/>
      <c r="E12" s="15"/>
      <c r="I12" s="18">
        <v>1</v>
      </c>
    </row>
    <row r="13" spans="1:9" x14ac:dyDescent="0.25">
      <c r="A13" s="256" t="s">
        <v>5</v>
      </c>
      <c r="B13" s="256"/>
      <c r="C13" s="256"/>
      <c r="D13" s="256"/>
      <c r="E13" s="256"/>
      <c r="F13" s="256"/>
      <c r="G13" s="256"/>
      <c r="H13" s="256"/>
      <c r="I13" s="256"/>
    </row>
    <row r="14" spans="1:9" x14ac:dyDescent="0.25">
      <c r="A14" s="262"/>
      <c r="B14" s="262"/>
      <c r="C14" s="259"/>
      <c r="D14" s="259"/>
      <c r="E14" s="259"/>
      <c r="F14" s="259"/>
      <c r="G14" s="259"/>
      <c r="H14" s="259"/>
      <c r="I14" s="259"/>
    </row>
    <row r="15" spans="1:9" x14ac:dyDescent="0.25">
      <c r="A15" s="260" t="s">
        <v>6</v>
      </c>
      <c r="B15" s="270" t="s">
        <v>7</v>
      </c>
      <c r="C15" s="287" t="s">
        <v>196</v>
      </c>
      <c r="D15" s="288"/>
      <c r="E15" s="288"/>
      <c r="F15" s="288"/>
      <c r="G15" s="288"/>
      <c r="H15" s="288"/>
      <c r="I15" s="288"/>
    </row>
    <row r="16" spans="1:9" x14ac:dyDescent="0.25">
      <c r="A16" s="260"/>
      <c r="B16" s="270"/>
      <c r="C16" s="268" t="s">
        <v>8</v>
      </c>
      <c r="D16" s="269"/>
      <c r="E16" s="269"/>
      <c r="F16" s="269"/>
      <c r="G16" s="269"/>
      <c r="H16" s="269"/>
      <c r="I16" s="269"/>
    </row>
    <row r="17" spans="1:13" x14ac:dyDescent="0.25">
      <c r="A17" s="263"/>
      <c r="B17" s="264"/>
      <c r="C17" s="264" t="s">
        <v>9</v>
      </c>
      <c r="D17" s="265"/>
      <c r="E17" s="265"/>
      <c r="F17" s="265"/>
      <c r="G17" s="265"/>
      <c r="H17" s="265"/>
      <c r="I17" s="265"/>
    </row>
    <row r="18" spans="1:13" s="19" customFormat="1" x14ac:dyDescent="0.25">
      <c r="A18" s="213" t="s">
        <v>10</v>
      </c>
      <c r="B18" s="94">
        <f>B19+B26+B27+B30+B36</f>
        <v>95286160680.199997</v>
      </c>
      <c r="C18" s="28"/>
      <c r="D18" s="52"/>
      <c r="E18" s="52"/>
      <c r="F18" s="52"/>
      <c r="G18" s="52"/>
      <c r="H18" s="52"/>
      <c r="I18" s="96">
        <f>I19+I26+I27+I30+I36</f>
        <v>18881357844.169998</v>
      </c>
      <c r="J18" s="128"/>
      <c r="K18" s="128"/>
      <c r="M18" s="241"/>
    </row>
    <row r="19" spans="1:13" x14ac:dyDescent="0.25">
      <c r="A19" s="178" t="s">
        <v>11</v>
      </c>
      <c r="B19" s="95">
        <f>SUM(B20:B25)</f>
        <v>55843094030.260002</v>
      </c>
      <c r="C19" s="25"/>
      <c r="D19" s="20"/>
      <c r="E19" s="20"/>
      <c r="F19" s="20"/>
      <c r="G19" s="20"/>
      <c r="H19" s="20"/>
      <c r="I19" s="97">
        <f>I20+I21+I22+I23+I24+I25</f>
        <v>10909710531.32</v>
      </c>
    </row>
    <row r="20" spans="1:13" x14ac:dyDescent="0.25">
      <c r="A20" s="214" t="s">
        <v>175</v>
      </c>
      <c r="B20" s="95">
        <v>40063686608.919998</v>
      </c>
      <c r="C20" s="25"/>
      <c r="D20" s="20"/>
      <c r="E20" s="20"/>
      <c r="F20" s="20"/>
      <c r="G20" s="20"/>
      <c r="H20" s="20"/>
      <c r="I20" s="97">
        <v>7814106088.8500004</v>
      </c>
      <c r="J20" s="237"/>
      <c r="K20" s="240"/>
      <c r="M20" s="241"/>
    </row>
    <row r="21" spans="1:13" x14ac:dyDescent="0.25">
      <c r="A21" s="214" t="s">
        <v>176</v>
      </c>
      <c r="B21" s="95">
        <v>2231317842</v>
      </c>
      <c r="C21" s="25"/>
      <c r="D21" s="20"/>
      <c r="E21" s="20"/>
      <c r="F21" s="20"/>
      <c r="G21" s="20"/>
      <c r="H21" s="20"/>
      <c r="I21" s="97">
        <v>1064600373.23</v>
      </c>
      <c r="J21" s="237"/>
      <c r="K21" s="237"/>
      <c r="M21" s="241"/>
    </row>
    <row r="22" spans="1:13" x14ac:dyDescent="0.25">
      <c r="A22" s="214" t="s">
        <v>177</v>
      </c>
      <c r="B22" s="95">
        <v>1392891332</v>
      </c>
      <c r="C22" s="25"/>
      <c r="D22" s="20"/>
      <c r="E22" s="20"/>
      <c r="F22" s="20"/>
      <c r="G22" s="20"/>
      <c r="H22" s="20"/>
      <c r="I22" s="97">
        <v>177771695.86000001</v>
      </c>
      <c r="J22" s="237"/>
      <c r="K22" s="237"/>
      <c r="M22" s="241"/>
    </row>
    <row r="23" spans="1:13" x14ac:dyDescent="0.25">
      <c r="A23" s="214" t="s">
        <v>205</v>
      </c>
      <c r="B23" s="95">
        <v>0</v>
      </c>
      <c r="C23" s="25"/>
      <c r="D23" s="20"/>
      <c r="E23" s="20"/>
      <c r="F23" s="20"/>
      <c r="G23" s="20"/>
      <c r="H23" s="20"/>
      <c r="I23" s="97">
        <v>0</v>
      </c>
      <c r="J23" s="237"/>
      <c r="K23" s="237"/>
    </row>
    <row r="24" spans="1:13" x14ac:dyDescent="0.25">
      <c r="A24" s="214" t="s">
        <v>178</v>
      </c>
      <c r="B24" s="95">
        <v>7193193516.3000002</v>
      </c>
      <c r="C24" s="25"/>
      <c r="D24" s="20"/>
      <c r="E24" s="20"/>
      <c r="F24" s="20"/>
      <c r="G24" s="20"/>
      <c r="H24" s="20"/>
      <c r="I24" s="97">
        <v>730833231.09000003</v>
      </c>
      <c r="J24" s="156"/>
      <c r="K24" s="156"/>
      <c r="M24" s="19"/>
    </row>
    <row r="25" spans="1:13" x14ac:dyDescent="0.25">
      <c r="A25" s="215" t="s">
        <v>179</v>
      </c>
      <c r="B25" s="95">
        <v>4962004731.04</v>
      </c>
      <c r="C25" s="25"/>
      <c r="D25" s="20"/>
      <c r="E25" s="20"/>
      <c r="F25" s="20"/>
      <c r="G25" s="20"/>
      <c r="H25" s="20"/>
      <c r="I25" s="97">
        <v>1122399142.29</v>
      </c>
      <c r="K25" s="15"/>
    </row>
    <row r="26" spans="1:13" ht="15.75" customHeight="1" x14ac:dyDescent="0.25">
      <c r="A26" s="216" t="s">
        <v>180</v>
      </c>
      <c r="B26" s="95">
        <v>197246078.59999999</v>
      </c>
      <c r="C26" s="53"/>
      <c r="D26" s="54"/>
      <c r="E26" s="54"/>
      <c r="F26" s="54"/>
      <c r="G26" s="54"/>
      <c r="H26" s="54"/>
      <c r="I26" s="98">
        <v>25775804.359999999</v>
      </c>
      <c r="J26" s="362"/>
      <c r="K26" s="362"/>
      <c r="L26" s="362"/>
    </row>
    <row r="27" spans="1:13" x14ac:dyDescent="0.25">
      <c r="A27" s="216" t="s">
        <v>181</v>
      </c>
      <c r="B27" s="95">
        <f>B28+B29</f>
        <v>20981618978.599998</v>
      </c>
      <c r="C27" s="25"/>
      <c r="D27" s="20"/>
      <c r="E27" s="20"/>
      <c r="F27" s="20"/>
      <c r="G27" s="20"/>
      <c r="H27" s="20"/>
      <c r="I27" s="97">
        <f>I28+I29</f>
        <v>4801703884.7799997</v>
      </c>
      <c r="J27" s="362"/>
      <c r="K27" s="362"/>
      <c r="L27" s="362"/>
    </row>
    <row r="28" spans="1:13" x14ac:dyDescent="0.25">
      <c r="A28" s="216" t="s">
        <v>182</v>
      </c>
      <c r="B28" s="95">
        <v>2043693645.6800001</v>
      </c>
      <c r="C28" s="25"/>
      <c r="D28" s="20"/>
      <c r="E28" s="20"/>
      <c r="F28" s="20"/>
      <c r="G28" s="20"/>
      <c r="H28" s="20"/>
      <c r="I28" s="97">
        <v>563247180.77999997</v>
      </c>
    </row>
    <row r="29" spans="1:13" x14ac:dyDescent="0.25">
      <c r="A29" s="216" t="s">
        <v>183</v>
      </c>
      <c r="B29" s="95">
        <v>18937925332.919998</v>
      </c>
      <c r="C29" s="25"/>
      <c r="D29" s="20"/>
      <c r="E29" s="20"/>
      <c r="F29" s="20"/>
      <c r="G29" s="20"/>
      <c r="H29" s="20"/>
      <c r="I29" s="97">
        <v>4238456704</v>
      </c>
      <c r="J29" s="191"/>
    </row>
    <row r="30" spans="1:13" x14ac:dyDescent="0.25">
      <c r="A30" s="178" t="s">
        <v>12</v>
      </c>
      <c r="B30" s="95">
        <f>SUM(B31:B35)</f>
        <v>10742926886.16</v>
      </c>
      <c r="C30" s="25"/>
      <c r="D30" s="20"/>
      <c r="E30" s="20"/>
      <c r="F30" s="20"/>
      <c r="G30" s="20"/>
      <c r="H30" s="20"/>
      <c r="I30" s="97">
        <f>SUM(I31:O35)</f>
        <v>2004522561.6600001</v>
      </c>
    </row>
    <row r="31" spans="1:13" x14ac:dyDescent="0.25">
      <c r="A31" s="216" t="s">
        <v>184</v>
      </c>
      <c r="B31" s="95">
        <v>2907303678.4000001</v>
      </c>
      <c r="C31" s="25"/>
      <c r="D31" s="20"/>
      <c r="E31" s="20"/>
      <c r="F31" s="20"/>
      <c r="G31" s="20"/>
      <c r="H31" s="20"/>
      <c r="I31" s="97">
        <v>623132271.90999997</v>
      </c>
    </row>
    <row r="32" spans="1:13" hidden="1" x14ac:dyDescent="0.25">
      <c r="A32" s="217" t="s">
        <v>13</v>
      </c>
      <c r="B32" s="171"/>
      <c r="C32" s="172"/>
      <c r="D32" s="173"/>
      <c r="E32" s="173"/>
      <c r="F32" s="173"/>
      <c r="G32" s="173"/>
      <c r="H32" s="173"/>
      <c r="I32" s="174"/>
      <c r="J32" s="11" t="s">
        <v>14</v>
      </c>
    </row>
    <row r="33" spans="1:13" x14ac:dyDescent="0.25">
      <c r="A33" s="216" t="s">
        <v>185</v>
      </c>
      <c r="B33" s="95">
        <v>1179044248.2</v>
      </c>
      <c r="C33" s="25"/>
      <c r="D33" s="20"/>
      <c r="E33" s="20"/>
      <c r="F33" s="20"/>
      <c r="G33" s="20"/>
      <c r="H33" s="20"/>
      <c r="I33" s="97">
        <v>171826161.56</v>
      </c>
      <c r="J33"/>
      <c r="K33"/>
      <c r="L33"/>
      <c r="M33"/>
    </row>
    <row r="34" spans="1:13" x14ac:dyDescent="0.25">
      <c r="A34" s="216" t="s">
        <v>186</v>
      </c>
      <c r="B34" s="95">
        <v>4347364047.71</v>
      </c>
      <c r="C34" s="25"/>
      <c r="D34" s="20"/>
      <c r="E34" s="20"/>
      <c r="F34" s="20"/>
      <c r="G34" s="20"/>
      <c r="H34" s="20"/>
      <c r="I34" s="97">
        <v>859527831.96000004</v>
      </c>
    </row>
    <row r="35" spans="1:13" x14ac:dyDescent="0.25">
      <c r="A35" s="216" t="s">
        <v>188</v>
      </c>
      <c r="B35" s="101">
        <v>2309214911.8499999</v>
      </c>
      <c r="C35" s="25"/>
      <c r="D35" s="20"/>
      <c r="E35" s="20"/>
      <c r="F35" s="20"/>
      <c r="G35" s="20"/>
      <c r="H35" s="20"/>
      <c r="I35" s="99">
        <v>350036296.23000002</v>
      </c>
      <c r="J35" s="15"/>
    </row>
    <row r="36" spans="1:13" x14ac:dyDescent="0.25">
      <c r="A36" s="178" t="s">
        <v>15</v>
      </c>
      <c r="B36" s="95">
        <f>B38+B37</f>
        <v>7521274706.5799999</v>
      </c>
      <c r="C36" s="25"/>
      <c r="D36" s="20"/>
      <c r="E36" s="20"/>
      <c r="F36" s="20"/>
      <c r="G36" s="20"/>
      <c r="H36" s="20"/>
      <c r="I36" s="97">
        <f>I38+I37</f>
        <v>1139645062.0500002</v>
      </c>
    </row>
    <row r="37" spans="1:13" x14ac:dyDescent="0.25">
      <c r="A37" s="216" t="s">
        <v>187</v>
      </c>
      <c r="B37" s="95">
        <v>7874327.6500000004</v>
      </c>
      <c r="C37" s="25"/>
      <c r="D37" s="20"/>
      <c r="E37" s="20"/>
      <c r="F37" s="20"/>
      <c r="G37" s="20"/>
      <c r="H37" s="20"/>
      <c r="I37" s="97">
        <v>5413036.8899999997</v>
      </c>
    </row>
    <row r="38" spans="1:13" x14ac:dyDescent="0.25">
      <c r="A38" s="216" t="s">
        <v>189</v>
      </c>
      <c r="B38" s="95">
        <v>7513400378.9300003</v>
      </c>
      <c r="C38" s="25"/>
      <c r="D38" s="20"/>
      <c r="E38" s="20"/>
      <c r="F38" s="20"/>
      <c r="G38" s="20"/>
      <c r="H38" s="20"/>
      <c r="I38" s="97">
        <v>1134232025.1600001</v>
      </c>
    </row>
    <row r="39" spans="1:13" x14ac:dyDescent="0.25">
      <c r="A39" s="218" t="s">
        <v>16</v>
      </c>
      <c r="B39" s="102">
        <f>B18-(B28+B37)</f>
        <v>93234592706.869995</v>
      </c>
      <c r="C39" s="25"/>
      <c r="D39" s="20"/>
      <c r="E39" s="20"/>
      <c r="F39" s="20"/>
      <c r="G39" s="20"/>
      <c r="H39" s="20"/>
      <c r="I39" s="190">
        <f>I18-(I28+I37)</f>
        <v>18312697626.5</v>
      </c>
    </row>
    <row r="40" spans="1:13" x14ac:dyDescent="0.25">
      <c r="A40" s="218" t="s">
        <v>17</v>
      </c>
      <c r="B40" s="102">
        <v>8941105115.8700008</v>
      </c>
      <c r="C40" s="25"/>
      <c r="D40" s="20"/>
      <c r="E40" s="20"/>
      <c r="F40" s="20"/>
      <c r="G40" s="20"/>
      <c r="H40" s="20"/>
      <c r="I40" s="100">
        <v>1333259445.8699999</v>
      </c>
    </row>
    <row r="41" spans="1:13" x14ac:dyDescent="0.25">
      <c r="A41" s="218" t="s">
        <v>18</v>
      </c>
      <c r="B41" s="102">
        <v>1220132219.5799999</v>
      </c>
      <c r="C41" s="25"/>
      <c r="D41" s="20"/>
      <c r="E41" s="20"/>
      <c r="F41" s="20"/>
      <c r="G41" s="20"/>
      <c r="H41" s="20"/>
      <c r="I41" s="100">
        <v>137320210.68000001</v>
      </c>
    </row>
    <row r="42" spans="1:13" s="19" customFormat="1" x14ac:dyDescent="0.25">
      <c r="A42" s="218" t="s">
        <v>19</v>
      </c>
      <c r="B42" s="102">
        <f>B43+B44+B45+B49+B52</f>
        <v>572770406.78999996</v>
      </c>
      <c r="C42" s="24"/>
      <c r="D42" s="32"/>
      <c r="E42" s="32"/>
      <c r="F42" s="32"/>
      <c r="G42" s="32"/>
      <c r="H42" s="32"/>
      <c r="I42" s="100">
        <f>I43+I44+I45+I49+I52</f>
        <v>142207772.18000001</v>
      </c>
      <c r="J42" s="237"/>
      <c r="K42" s="237"/>
      <c r="M42" s="241"/>
    </row>
    <row r="43" spans="1:13" x14ac:dyDescent="0.25">
      <c r="A43" s="178" t="s">
        <v>20</v>
      </c>
      <c r="B43" s="95">
        <v>51541821</v>
      </c>
      <c r="C43" s="25"/>
      <c r="D43" s="20"/>
      <c r="E43" s="20"/>
      <c r="F43" s="20"/>
      <c r="G43" s="20"/>
      <c r="H43" s="20"/>
      <c r="I43" s="97">
        <v>0</v>
      </c>
      <c r="J43" s="168"/>
      <c r="K43" s="168"/>
    </row>
    <row r="44" spans="1:13" x14ac:dyDescent="0.25">
      <c r="A44" s="178" t="s">
        <v>21</v>
      </c>
      <c r="B44" s="95">
        <v>179390618.62</v>
      </c>
      <c r="C44" s="25"/>
      <c r="D44" s="20"/>
      <c r="E44" s="20"/>
      <c r="F44" s="20"/>
      <c r="G44" s="20"/>
      <c r="H44" s="20"/>
      <c r="I44" s="97">
        <v>26190530.239999998</v>
      </c>
      <c r="J44" s="237"/>
      <c r="K44" s="237"/>
      <c r="M44" s="241"/>
    </row>
    <row r="45" spans="1:13" s="19" customFormat="1" x14ac:dyDescent="0.25">
      <c r="A45" s="178" t="s">
        <v>22</v>
      </c>
      <c r="B45" s="95">
        <f>B46+B47+B48</f>
        <v>1706862.17</v>
      </c>
      <c r="C45" s="25"/>
      <c r="D45" s="20"/>
      <c r="E45" s="20"/>
      <c r="F45" s="20"/>
      <c r="G45" s="20"/>
      <c r="H45" s="20"/>
      <c r="I45" s="97">
        <f>I46+I47+I48</f>
        <v>1722662.17</v>
      </c>
      <c r="J45" s="237"/>
      <c r="K45" s="237"/>
      <c r="M45" s="241"/>
    </row>
    <row r="46" spans="1:13" s="19" customFormat="1" x14ac:dyDescent="0.25">
      <c r="A46" s="216" t="s">
        <v>23</v>
      </c>
      <c r="B46" s="95">
        <v>0</v>
      </c>
      <c r="C46" s="25"/>
      <c r="D46" s="20"/>
      <c r="E46" s="20"/>
      <c r="F46" s="20"/>
      <c r="G46" s="20"/>
      <c r="H46" s="20"/>
      <c r="I46" s="97">
        <v>0</v>
      </c>
      <c r="J46" s="237"/>
      <c r="K46" s="237"/>
      <c r="M46" s="241"/>
    </row>
    <row r="47" spans="1:13" s="19" customFormat="1" x14ac:dyDescent="0.25">
      <c r="A47" s="216" t="s">
        <v>24</v>
      </c>
      <c r="B47" s="95">
        <v>0</v>
      </c>
      <c r="C47" s="25"/>
      <c r="D47" s="20"/>
      <c r="E47" s="20"/>
      <c r="F47" s="20"/>
      <c r="G47" s="20"/>
      <c r="H47" s="20"/>
      <c r="I47" s="97">
        <v>0</v>
      </c>
      <c r="J47" s="237"/>
      <c r="K47" s="237"/>
      <c r="M47" s="11"/>
    </row>
    <row r="48" spans="1:13" s="19" customFormat="1" x14ac:dyDescent="0.25">
      <c r="A48" s="216" t="s">
        <v>25</v>
      </c>
      <c r="B48" s="95">
        <v>1706862.17</v>
      </c>
      <c r="C48" s="25"/>
      <c r="D48" s="20"/>
      <c r="E48" s="20"/>
      <c r="F48" s="20"/>
      <c r="G48" s="20"/>
      <c r="H48" s="20"/>
      <c r="I48" s="62">
        <v>1722662.17</v>
      </c>
      <c r="J48" s="237"/>
      <c r="K48" s="237"/>
    </row>
    <row r="49" spans="1:13" x14ac:dyDescent="0.25">
      <c r="A49" s="178" t="s">
        <v>26</v>
      </c>
      <c r="B49" s="95">
        <f>B50+B51</f>
        <v>340131105</v>
      </c>
      <c r="C49" s="25"/>
      <c r="D49" s="20"/>
      <c r="E49" s="20"/>
      <c r="F49" s="20"/>
      <c r="G49" s="20"/>
      <c r="H49" s="20"/>
      <c r="I49" s="97">
        <f>I50+I51</f>
        <v>0</v>
      </c>
      <c r="K49" s="88"/>
      <c r="L49" s="88"/>
      <c r="M49" s="88"/>
    </row>
    <row r="50" spans="1:13" x14ac:dyDescent="0.25">
      <c r="A50" s="216" t="s">
        <v>190</v>
      </c>
      <c r="B50" s="95">
        <v>284348369</v>
      </c>
      <c r="C50" s="25"/>
      <c r="D50" s="20"/>
      <c r="E50" s="20"/>
      <c r="F50" s="20"/>
      <c r="G50" s="20"/>
      <c r="H50" s="20"/>
      <c r="I50" s="97">
        <v>0</v>
      </c>
    </row>
    <row r="51" spans="1:13" x14ac:dyDescent="0.25">
      <c r="A51" s="216" t="s">
        <v>191</v>
      </c>
      <c r="B51" s="95">
        <v>55782736</v>
      </c>
      <c r="C51" s="25"/>
      <c r="D51" s="20"/>
      <c r="E51" s="20"/>
      <c r="F51" s="20"/>
      <c r="G51" s="20"/>
      <c r="H51" s="20"/>
      <c r="I51" s="97">
        <v>0</v>
      </c>
    </row>
    <row r="52" spans="1:13" x14ac:dyDescent="0.25">
      <c r="A52" s="178" t="s">
        <v>27</v>
      </c>
      <c r="B52" s="95">
        <f>B53+B54</f>
        <v>0</v>
      </c>
      <c r="C52" s="25"/>
      <c r="D52" s="20"/>
      <c r="E52" s="20"/>
      <c r="F52" s="20"/>
      <c r="G52" s="20"/>
      <c r="H52" s="20"/>
      <c r="I52" s="97">
        <f>I53+I54</f>
        <v>114294579.77</v>
      </c>
    </row>
    <row r="53" spans="1:13" x14ac:dyDescent="0.25">
      <c r="A53" s="216" t="s">
        <v>192</v>
      </c>
      <c r="B53" s="95">
        <v>0</v>
      </c>
      <c r="C53" s="25"/>
      <c r="D53" s="20"/>
      <c r="E53" s="20"/>
      <c r="F53" s="20"/>
      <c r="G53" s="20"/>
      <c r="H53" s="20"/>
      <c r="I53" s="97">
        <v>0</v>
      </c>
    </row>
    <row r="54" spans="1:13" x14ac:dyDescent="0.25">
      <c r="A54" s="216" t="s">
        <v>193</v>
      </c>
      <c r="B54" s="95">
        <v>0</v>
      </c>
      <c r="C54" s="25"/>
      <c r="D54" s="20"/>
      <c r="E54" s="20"/>
      <c r="F54" s="20"/>
      <c r="G54" s="20"/>
      <c r="H54" s="20"/>
      <c r="I54" s="97">
        <v>114294579.77</v>
      </c>
    </row>
    <row r="55" spans="1:13" ht="31.5" x14ac:dyDescent="0.25">
      <c r="A55" s="219" t="s">
        <v>28</v>
      </c>
      <c r="B55" s="102">
        <f>B42-(B43+B44+B46+B47+B53)</f>
        <v>341837967.16999996</v>
      </c>
      <c r="C55" s="25"/>
      <c r="D55" s="20"/>
      <c r="E55" s="20"/>
      <c r="F55" s="20"/>
      <c r="G55" s="20"/>
      <c r="H55" s="20"/>
      <c r="I55" s="100">
        <f>I42-(I43+I44+I46+I47+I53)</f>
        <v>116017241.94000001</v>
      </c>
    </row>
    <row r="56" spans="1:13" x14ac:dyDescent="0.25">
      <c r="A56" s="219" t="s">
        <v>29</v>
      </c>
      <c r="B56" s="102">
        <v>0</v>
      </c>
      <c r="C56" s="25"/>
      <c r="D56" s="20"/>
      <c r="E56" s="20"/>
      <c r="F56" s="20"/>
      <c r="G56" s="20"/>
      <c r="H56" s="20"/>
      <c r="I56" s="100">
        <v>0</v>
      </c>
    </row>
    <row r="57" spans="1:13" s="19" customFormat="1" x14ac:dyDescent="0.25">
      <c r="A57" s="219" t="s">
        <v>30</v>
      </c>
      <c r="B57" s="103">
        <v>0</v>
      </c>
      <c r="C57" s="55"/>
      <c r="D57" s="56"/>
      <c r="E57" s="56"/>
      <c r="F57" s="56"/>
      <c r="G57" s="56"/>
      <c r="H57" s="56"/>
      <c r="I57" s="139">
        <v>0</v>
      </c>
    </row>
    <row r="58" spans="1:13" s="19" customFormat="1" x14ac:dyDescent="0.25">
      <c r="A58" s="187" t="s">
        <v>31</v>
      </c>
      <c r="B58" s="199">
        <f>B39+B40+B55+B56</f>
        <v>102517535789.90999</v>
      </c>
      <c r="C58" s="85"/>
      <c r="D58" s="86"/>
      <c r="E58" s="86"/>
      <c r="F58" s="86"/>
      <c r="G58" s="86"/>
      <c r="H58" s="86"/>
      <c r="I58" s="209">
        <f>I39+I40+I55+I56</f>
        <v>19761974314.309998</v>
      </c>
      <c r="J58" s="239"/>
      <c r="K58" s="239"/>
      <c r="L58" s="6"/>
      <c r="M58" s="241"/>
    </row>
    <row r="59" spans="1:13" s="19" customFormat="1" x14ac:dyDescent="0.25">
      <c r="A59" s="187" t="s">
        <v>32</v>
      </c>
      <c r="B59" s="199">
        <f>B39+B55</f>
        <v>93576430674.039993</v>
      </c>
      <c r="C59" s="86"/>
      <c r="D59" s="86"/>
      <c r="E59" s="86"/>
      <c r="F59" s="86"/>
      <c r="G59" s="86"/>
      <c r="H59" s="86"/>
      <c r="I59" s="209">
        <f>I39+I55</f>
        <v>18428714868.439999</v>
      </c>
      <c r="J59" s="239"/>
      <c r="K59" s="239"/>
      <c r="L59" s="6"/>
      <c r="M59" s="241"/>
    </row>
    <row r="60" spans="1:13" ht="9.9499999999999993" customHeight="1" x14ac:dyDescent="0.25">
      <c r="A60" s="21"/>
      <c r="B60" s="22"/>
      <c r="C60" s="13"/>
      <c r="D60" s="13"/>
      <c r="E60" s="13"/>
      <c r="H60" s="16"/>
      <c r="I60" s="23"/>
      <c r="J60" s="243"/>
      <c r="K60" s="243"/>
      <c r="L60" s="4"/>
    </row>
    <row r="61" spans="1:13" x14ac:dyDescent="0.25">
      <c r="A61" s="257" t="s">
        <v>33</v>
      </c>
      <c r="B61" s="268" t="s">
        <v>34</v>
      </c>
      <c r="C61" s="287" t="str">
        <f>C15</f>
        <v>ATÉ FEVEREIRO/2026</v>
      </c>
      <c r="D61" s="288"/>
      <c r="E61" s="288"/>
      <c r="F61" s="288"/>
      <c r="G61" s="288"/>
      <c r="H61" s="288"/>
      <c r="I61" s="288"/>
      <c r="J61" s="244"/>
      <c r="K61" s="244"/>
      <c r="L61" s="242"/>
      <c r="M61" s="19"/>
    </row>
    <row r="62" spans="1:13" x14ac:dyDescent="0.2">
      <c r="A62" s="260"/>
      <c r="B62" s="270"/>
      <c r="C62" s="284" t="s">
        <v>35</v>
      </c>
      <c r="D62" s="284" t="s">
        <v>36</v>
      </c>
      <c r="E62" s="284" t="s">
        <v>37</v>
      </c>
      <c r="F62" s="268" t="s">
        <v>38</v>
      </c>
      <c r="G62" s="289"/>
      <c r="H62" s="268" t="s">
        <v>39</v>
      </c>
      <c r="I62" s="269"/>
      <c r="J62" s="5"/>
      <c r="K62" s="5"/>
      <c r="L62" s="5"/>
    </row>
    <row r="63" spans="1:13" x14ac:dyDescent="0.2">
      <c r="A63" s="260"/>
      <c r="B63" s="270"/>
      <c r="C63" s="285"/>
      <c r="D63" s="285"/>
      <c r="E63" s="285"/>
      <c r="F63" s="270"/>
      <c r="G63" s="290"/>
      <c r="H63" s="270"/>
      <c r="I63" s="271"/>
      <c r="J63" s="3"/>
      <c r="K63" s="3"/>
      <c r="L63" s="3"/>
    </row>
    <row r="64" spans="1:13" x14ac:dyDescent="0.2">
      <c r="A64" s="260"/>
      <c r="B64" s="270"/>
      <c r="C64" s="285"/>
      <c r="D64" s="285"/>
      <c r="E64" s="285"/>
      <c r="F64" s="270"/>
      <c r="G64" s="290"/>
      <c r="H64" s="264"/>
      <c r="I64" s="265"/>
      <c r="J64" s="5"/>
      <c r="K64" s="5"/>
      <c r="L64" s="5"/>
    </row>
    <row r="65" spans="1:21" ht="31.5" x14ac:dyDescent="0.25">
      <c r="A65" s="263"/>
      <c r="B65" s="264"/>
      <c r="C65" s="286"/>
      <c r="D65" s="286"/>
      <c r="E65" s="286"/>
      <c r="F65" s="270"/>
      <c r="G65" s="290"/>
      <c r="H65" s="44" t="s">
        <v>40</v>
      </c>
      <c r="I65" s="45" t="s">
        <v>41</v>
      </c>
      <c r="J65" s="16"/>
      <c r="K65" s="16"/>
      <c r="L65" s="16"/>
    </row>
    <row r="66" spans="1:21" x14ac:dyDescent="0.25">
      <c r="A66" s="213" t="s">
        <v>42</v>
      </c>
      <c r="B66" s="164">
        <f>B67+B68+B69</f>
        <v>101304549543.86</v>
      </c>
      <c r="C66" s="162">
        <f t="shared" ref="C66:I66" si="0">C67+C68+C69</f>
        <v>22953919251.48</v>
      </c>
      <c r="D66" s="106">
        <f>D67+D68+D69</f>
        <v>15661822302.460001</v>
      </c>
      <c r="E66" s="162">
        <f>E67+E68+E69</f>
        <v>11711788641.129999</v>
      </c>
      <c r="F66" s="106"/>
      <c r="G66" s="107">
        <f>G67+G68+G69</f>
        <v>1789647286.6099999</v>
      </c>
      <c r="H66" s="162">
        <f t="shared" si="0"/>
        <v>507213273.75</v>
      </c>
      <c r="I66" s="100">
        <f t="shared" si="0"/>
        <v>466852487.13999999</v>
      </c>
      <c r="J66" s="236"/>
      <c r="K66" s="236"/>
      <c r="L66" s="236"/>
      <c r="M66" s="237"/>
      <c r="N66" s="237"/>
      <c r="O66" s="245"/>
      <c r="P66" s="237"/>
      <c r="Q66" s="237"/>
      <c r="S66" s="238"/>
      <c r="T66" s="238"/>
      <c r="U66" s="238"/>
    </row>
    <row r="67" spans="1:21" x14ac:dyDescent="0.25">
      <c r="A67" s="178" t="s">
        <v>43</v>
      </c>
      <c r="B67" s="108">
        <v>58317194046.209999</v>
      </c>
      <c r="C67" s="111">
        <v>12200880525.299999</v>
      </c>
      <c r="D67" s="109">
        <v>10138897110.32</v>
      </c>
      <c r="E67" s="111">
        <v>6971944493.2299995</v>
      </c>
      <c r="F67" s="109"/>
      <c r="G67" s="110">
        <v>515595701.54000002</v>
      </c>
      <c r="H67" s="111">
        <v>62022471.020000003</v>
      </c>
      <c r="I67" s="97">
        <v>58065124.93</v>
      </c>
      <c r="J67" s="16"/>
      <c r="K67" s="16"/>
      <c r="L67" s="16"/>
      <c r="O67" s="241"/>
    </row>
    <row r="68" spans="1:21" x14ac:dyDescent="0.25">
      <c r="A68" s="178" t="s">
        <v>44</v>
      </c>
      <c r="B68" s="111">
        <v>5029764412.2299995</v>
      </c>
      <c r="C68" s="111">
        <v>1127749081.1099999</v>
      </c>
      <c r="D68" s="109">
        <v>1127645347.79</v>
      </c>
      <c r="E68" s="111">
        <v>1127642875.9200001</v>
      </c>
      <c r="F68" s="109"/>
      <c r="G68" s="110">
        <v>2401.5</v>
      </c>
      <c r="H68" s="111">
        <v>0</v>
      </c>
      <c r="I68" s="97">
        <v>0</v>
      </c>
      <c r="J68" s="236"/>
      <c r="K68" s="236"/>
      <c r="L68" s="236"/>
      <c r="M68" s="237"/>
      <c r="N68" s="237"/>
      <c r="O68" s="241"/>
      <c r="P68" s="237"/>
    </row>
    <row r="69" spans="1:21" x14ac:dyDescent="0.25">
      <c r="A69" s="178" t="s">
        <v>45</v>
      </c>
      <c r="B69" s="108">
        <f>B70+B71</f>
        <v>37957591085.419998</v>
      </c>
      <c r="C69" s="111">
        <f t="shared" ref="C69:I69" si="1">C70+C71</f>
        <v>9625289645.0699997</v>
      </c>
      <c r="D69" s="109">
        <f>D70+D71</f>
        <v>4395279844.3500004</v>
      </c>
      <c r="E69" s="111">
        <f>E70+E71</f>
        <v>3612201271.98</v>
      </c>
      <c r="F69" s="109"/>
      <c r="G69" s="110">
        <f>G70+G71</f>
        <v>1274049183.5699999</v>
      </c>
      <c r="H69" s="111">
        <f t="shared" si="1"/>
        <v>445190802.73000002</v>
      </c>
      <c r="I69" s="97">
        <f t="shared" si="1"/>
        <v>408787362.20999998</v>
      </c>
      <c r="J69" s="236"/>
      <c r="K69" s="236"/>
      <c r="L69" s="236"/>
      <c r="M69" s="237"/>
      <c r="N69" s="237"/>
      <c r="O69" s="241"/>
      <c r="P69" s="237"/>
    </row>
    <row r="70" spans="1:21" x14ac:dyDescent="0.25">
      <c r="A70" s="220" t="s">
        <v>46</v>
      </c>
      <c r="B70" s="108">
        <v>0</v>
      </c>
      <c r="C70" s="111">
        <v>0</v>
      </c>
      <c r="D70" s="109">
        <v>0</v>
      </c>
      <c r="E70" s="111">
        <v>0</v>
      </c>
      <c r="F70" s="109"/>
      <c r="G70" s="110">
        <v>0</v>
      </c>
      <c r="H70" s="111">
        <v>0</v>
      </c>
      <c r="I70" s="97">
        <v>0</v>
      </c>
      <c r="J70" s="236"/>
      <c r="K70" s="236"/>
      <c r="L70" s="236"/>
      <c r="M70" s="237"/>
      <c r="N70" s="237"/>
      <c r="O70" s="241"/>
      <c r="P70" s="237"/>
    </row>
    <row r="71" spans="1:21" x14ac:dyDescent="0.25">
      <c r="A71" s="220" t="s">
        <v>47</v>
      </c>
      <c r="B71" s="108">
        <v>37957591085.419998</v>
      </c>
      <c r="C71" s="111">
        <v>9625289645.0699997</v>
      </c>
      <c r="D71" s="109">
        <v>4395279844.3500004</v>
      </c>
      <c r="E71" s="111">
        <v>3612201271.98</v>
      </c>
      <c r="F71" s="109"/>
      <c r="G71" s="110">
        <v>1274049183.5699999</v>
      </c>
      <c r="H71" s="111">
        <v>445190802.73000002</v>
      </c>
      <c r="I71" s="97">
        <v>408787362.20999998</v>
      </c>
      <c r="J71" s="236"/>
      <c r="K71" s="236"/>
      <c r="L71" s="236"/>
      <c r="M71" s="237"/>
      <c r="N71" s="237"/>
      <c r="O71" s="241"/>
      <c r="P71" s="237"/>
    </row>
    <row r="72" spans="1:21" x14ac:dyDescent="0.25">
      <c r="A72" s="213" t="s">
        <v>48</v>
      </c>
      <c r="B72" s="104">
        <f>B66-B68</f>
        <v>96274785131.630005</v>
      </c>
      <c r="C72" s="163">
        <f>C66-C68</f>
        <v>21826170170.369999</v>
      </c>
      <c r="D72" s="105">
        <f>D66-D68</f>
        <v>14534176954.670002</v>
      </c>
      <c r="E72" s="163">
        <f>E66-E68</f>
        <v>10584145765.209999</v>
      </c>
      <c r="F72" s="105"/>
      <c r="G72" s="112">
        <f>G66-G68</f>
        <v>1789644885.1099999</v>
      </c>
      <c r="H72" s="163">
        <f>H66-H68</f>
        <v>507213273.75</v>
      </c>
      <c r="I72" s="100">
        <f>I66-I68</f>
        <v>466852487.13999999</v>
      </c>
      <c r="J72" s="236"/>
      <c r="K72" s="236"/>
      <c r="L72" s="236"/>
      <c r="M72" s="237"/>
      <c r="N72" s="237"/>
      <c r="O72" s="241"/>
      <c r="P72" s="237"/>
    </row>
    <row r="73" spans="1:21" x14ac:dyDescent="0.25">
      <c r="A73" s="213" t="s">
        <v>49</v>
      </c>
      <c r="B73" s="104">
        <v>13238114394</v>
      </c>
      <c r="C73" s="163">
        <v>674921387.97000003</v>
      </c>
      <c r="D73" s="105">
        <v>634457666.19000006</v>
      </c>
      <c r="E73" s="163">
        <v>537767158.62</v>
      </c>
      <c r="F73" s="105"/>
      <c r="G73" s="112">
        <v>16680245.57</v>
      </c>
      <c r="H73" s="163">
        <v>5628143.5899999999</v>
      </c>
      <c r="I73" s="100">
        <v>5620064.75</v>
      </c>
      <c r="J73" s="16"/>
      <c r="K73" s="16"/>
      <c r="L73" s="16"/>
    </row>
    <row r="74" spans="1:21" x14ac:dyDescent="0.25">
      <c r="A74" s="213" t="s">
        <v>50</v>
      </c>
      <c r="B74" s="104">
        <v>10000</v>
      </c>
      <c r="C74" s="163">
        <v>0</v>
      </c>
      <c r="D74" s="105">
        <v>0</v>
      </c>
      <c r="E74" s="163">
        <v>0</v>
      </c>
      <c r="F74" s="105"/>
      <c r="G74" s="112">
        <v>0</v>
      </c>
      <c r="H74" s="163">
        <v>0</v>
      </c>
      <c r="I74" s="100">
        <v>0</v>
      </c>
      <c r="J74" s="16"/>
      <c r="K74" s="16"/>
      <c r="L74" s="16"/>
    </row>
    <row r="75" spans="1:21" x14ac:dyDescent="0.25">
      <c r="A75" s="213" t="s">
        <v>51</v>
      </c>
      <c r="B75" s="104">
        <f>B76+B77+B82</f>
        <v>11598050639.49</v>
      </c>
      <c r="C75" s="163">
        <f t="shared" ref="C75:I75" si="2">C76+C77+C82</f>
        <v>1464070397.3699999</v>
      </c>
      <c r="D75" s="105">
        <f>D76+D77+D82</f>
        <v>883584068.38999999</v>
      </c>
      <c r="E75" s="163">
        <f>E76+E77+E82</f>
        <v>847188044</v>
      </c>
      <c r="F75" s="105"/>
      <c r="G75" s="112">
        <f>G76+G77+G82</f>
        <v>153233662.65000001</v>
      </c>
      <c r="H75" s="163">
        <f t="shared" si="2"/>
        <v>260374654.34999999</v>
      </c>
      <c r="I75" s="100">
        <f t="shared" si="2"/>
        <v>219264197.58000001</v>
      </c>
      <c r="J75" s="235"/>
      <c r="K75" s="236"/>
      <c r="L75" s="236"/>
      <c r="M75" s="237"/>
      <c r="N75" s="237"/>
      <c r="O75" s="241"/>
      <c r="P75" s="237"/>
    </row>
    <row r="76" spans="1:21" x14ac:dyDescent="0.25">
      <c r="A76" s="178" t="s">
        <v>52</v>
      </c>
      <c r="B76" s="111">
        <v>6003421814.4899998</v>
      </c>
      <c r="C76" s="111">
        <v>699241299.84000003</v>
      </c>
      <c r="D76" s="109">
        <v>119574680.81999999</v>
      </c>
      <c r="E76" s="111">
        <v>83191094.640000001</v>
      </c>
      <c r="F76" s="109"/>
      <c r="G76" s="110">
        <v>152331958.19</v>
      </c>
      <c r="H76" s="111">
        <v>260374654.34999999</v>
      </c>
      <c r="I76" s="97">
        <v>219264197.58000001</v>
      </c>
      <c r="J76" s="16"/>
      <c r="K76" s="16"/>
      <c r="L76" s="16"/>
    </row>
    <row r="77" spans="1:21" x14ac:dyDescent="0.25">
      <c r="A77" s="178" t="s">
        <v>53</v>
      </c>
      <c r="B77" s="108">
        <f>SUM(B78:B81)</f>
        <v>170116675</v>
      </c>
      <c r="C77" s="111">
        <f>SUM(C78:C81)</f>
        <v>593990</v>
      </c>
      <c r="D77" s="109">
        <f>SUM(D78:D81)</f>
        <v>112770.71</v>
      </c>
      <c r="E77" s="111">
        <f>SUM(E78:E81)</f>
        <v>112770.71</v>
      </c>
      <c r="F77" s="109"/>
      <c r="G77" s="110">
        <f>SUM(G78:G81)</f>
        <v>890392.31</v>
      </c>
      <c r="H77" s="111">
        <f>SUM(H78:H81)</f>
        <v>0</v>
      </c>
      <c r="I77" s="97">
        <f>SUM(I78:I81)</f>
        <v>0</v>
      </c>
      <c r="J77" s="236"/>
      <c r="K77" s="236"/>
      <c r="L77" s="236"/>
      <c r="M77" s="237"/>
      <c r="N77" s="237"/>
      <c r="O77" s="241"/>
      <c r="P77" s="237"/>
    </row>
    <row r="78" spans="1:21" x14ac:dyDescent="0.25">
      <c r="A78" s="216" t="s">
        <v>54</v>
      </c>
      <c r="B78" s="108">
        <v>151126180</v>
      </c>
      <c r="C78" s="111">
        <v>593990</v>
      </c>
      <c r="D78" s="109">
        <v>112770.71</v>
      </c>
      <c r="E78" s="111">
        <v>112770.71</v>
      </c>
      <c r="F78" s="109"/>
      <c r="G78" s="110">
        <v>890392.31</v>
      </c>
      <c r="H78" s="111">
        <v>0</v>
      </c>
      <c r="I78" s="97">
        <v>0</v>
      </c>
      <c r="J78" s="236"/>
      <c r="K78" s="236"/>
      <c r="L78" s="236"/>
      <c r="M78" s="237"/>
      <c r="N78" s="237"/>
      <c r="O78" s="241"/>
      <c r="P78" s="237"/>
    </row>
    <row r="79" spans="1:21" x14ac:dyDescent="0.25">
      <c r="A79" s="216" t="s">
        <v>55</v>
      </c>
      <c r="B79" s="104">
        <v>0</v>
      </c>
      <c r="C79" s="111">
        <v>0</v>
      </c>
      <c r="D79" s="109">
        <v>0</v>
      </c>
      <c r="E79" s="111">
        <v>0</v>
      </c>
      <c r="F79" s="109"/>
      <c r="G79" s="110">
        <v>0</v>
      </c>
      <c r="H79" s="111">
        <v>0</v>
      </c>
      <c r="I79" s="97">
        <v>0</v>
      </c>
      <c r="J79" s="246"/>
      <c r="K79" s="246"/>
      <c r="L79" s="236"/>
      <c r="M79" s="237"/>
      <c r="N79" s="237"/>
      <c r="O79" s="241"/>
      <c r="P79" s="237"/>
    </row>
    <row r="80" spans="1:21" x14ac:dyDescent="0.25">
      <c r="A80" s="216" t="s">
        <v>56</v>
      </c>
      <c r="B80" s="108">
        <v>0</v>
      </c>
      <c r="C80" s="111">
        <v>0</v>
      </c>
      <c r="D80" s="109">
        <v>0</v>
      </c>
      <c r="E80" s="111">
        <v>0</v>
      </c>
      <c r="F80" s="109"/>
      <c r="G80" s="110">
        <v>0</v>
      </c>
      <c r="H80" s="111">
        <v>0</v>
      </c>
      <c r="I80" s="97">
        <v>0</v>
      </c>
      <c r="J80" s="26"/>
      <c r="K80" s="26"/>
      <c r="L80" s="16"/>
    </row>
    <row r="81" spans="1:18" x14ac:dyDescent="0.25">
      <c r="A81" s="216" t="s">
        <v>57</v>
      </c>
      <c r="B81" s="108">
        <v>18990495</v>
      </c>
      <c r="C81" s="111">
        <v>0</v>
      </c>
      <c r="D81" s="109">
        <v>0</v>
      </c>
      <c r="E81" s="111">
        <v>0</v>
      </c>
      <c r="F81" s="109"/>
      <c r="G81" s="110">
        <v>0</v>
      </c>
      <c r="H81" s="111">
        <v>0</v>
      </c>
      <c r="I81" s="97">
        <v>0</v>
      </c>
      <c r="J81" s="236"/>
      <c r="K81" s="236"/>
      <c r="L81" s="236"/>
      <c r="M81" s="237"/>
      <c r="N81" s="237"/>
      <c r="O81" s="19"/>
      <c r="P81" s="237"/>
    </row>
    <row r="82" spans="1:18" x14ac:dyDescent="0.25">
      <c r="A82" s="178" t="s">
        <v>58</v>
      </c>
      <c r="B82" s="108">
        <v>5424512150</v>
      </c>
      <c r="C82" s="111">
        <v>764235107.52999997</v>
      </c>
      <c r="D82" s="109">
        <v>763896616.86000001</v>
      </c>
      <c r="E82" s="111">
        <v>763884178.64999998</v>
      </c>
      <c r="F82" s="109"/>
      <c r="G82" s="110">
        <v>11312.15</v>
      </c>
      <c r="H82" s="111">
        <v>0</v>
      </c>
      <c r="I82" s="97">
        <v>0</v>
      </c>
      <c r="J82" s="33"/>
      <c r="K82" s="33"/>
      <c r="L82" s="33"/>
      <c r="M82" s="33"/>
    </row>
    <row r="83" spans="1:18" ht="31.5" x14ac:dyDescent="0.25">
      <c r="A83" s="219" t="s">
        <v>59</v>
      </c>
      <c r="B83" s="104">
        <f>B75-B78-B79-B80-B82</f>
        <v>6022412309.4899998</v>
      </c>
      <c r="C83" s="163">
        <f>C75-C78-C79-C80-C82</f>
        <v>699241299.83999991</v>
      </c>
      <c r="D83" s="105">
        <f>D75-D78-D79-D80-D82</f>
        <v>119574680.81999993</v>
      </c>
      <c r="E83" s="163">
        <f>E75-E78-E79-E80-E82</f>
        <v>83191094.639999986</v>
      </c>
      <c r="F83" s="105"/>
      <c r="G83" s="112">
        <f>G75-G78-G79-G80-G82</f>
        <v>152331958.19</v>
      </c>
      <c r="H83" s="163">
        <f>H75-H78-H79-H80-H82</f>
        <v>260374654.34999999</v>
      </c>
      <c r="I83" s="100">
        <f>I75-I78-I79-I80-I82</f>
        <v>219264197.58000001</v>
      </c>
      <c r="J83" s="33"/>
      <c r="K83" s="33"/>
      <c r="L83" s="33"/>
      <c r="M83" s="33"/>
    </row>
    <row r="84" spans="1:18" x14ac:dyDescent="0.25">
      <c r="A84" s="213" t="s">
        <v>60</v>
      </c>
      <c r="B84" s="104">
        <v>895190882</v>
      </c>
      <c r="C84" s="192"/>
      <c r="D84" s="192"/>
      <c r="E84" s="194"/>
      <c r="F84" s="192"/>
      <c r="G84" s="196"/>
      <c r="H84" s="194"/>
      <c r="I84" s="193"/>
      <c r="J84" s="33"/>
      <c r="K84" s="33"/>
      <c r="L84" s="33"/>
      <c r="M84" s="33"/>
    </row>
    <row r="85" spans="1:18" x14ac:dyDescent="0.25">
      <c r="A85" s="213" t="s">
        <v>61</v>
      </c>
      <c r="B85" s="104">
        <v>50393432</v>
      </c>
      <c r="C85" s="163">
        <v>15794</v>
      </c>
      <c r="D85" s="105">
        <v>0</v>
      </c>
      <c r="E85" s="163">
        <v>0</v>
      </c>
      <c r="F85" s="105"/>
      <c r="G85" s="112">
        <v>2204178.6</v>
      </c>
      <c r="H85" s="163">
        <v>7835281.79</v>
      </c>
      <c r="I85" s="100">
        <v>7835281.79</v>
      </c>
      <c r="J85" s="33"/>
      <c r="K85" s="33"/>
      <c r="L85" s="33"/>
      <c r="M85" s="33"/>
    </row>
    <row r="86" spans="1:18" x14ac:dyDescent="0.25">
      <c r="A86" s="213" t="s">
        <v>62</v>
      </c>
      <c r="B86" s="104">
        <v>0</v>
      </c>
      <c r="C86" s="163">
        <v>0</v>
      </c>
      <c r="D86" s="105">
        <v>0</v>
      </c>
      <c r="E86" s="195">
        <v>0</v>
      </c>
      <c r="F86" s="197"/>
      <c r="G86" s="198">
        <v>0</v>
      </c>
      <c r="H86" s="195">
        <v>0</v>
      </c>
      <c r="I86" s="100">
        <v>0</v>
      </c>
      <c r="J86" s="33"/>
      <c r="K86" s="33"/>
      <c r="L86" s="33"/>
      <c r="M86" s="33"/>
    </row>
    <row r="87" spans="1:18" x14ac:dyDescent="0.25">
      <c r="A87" s="46" t="s">
        <v>63</v>
      </c>
      <c r="B87" s="200">
        <f>B72+B73+B83+B84+B85</f>
        <v>116480896149.12001</v>
      </c>
      <c r="C87" s="200">
        <f>C72+C73+C83+C84+C85</f>
        <v>23200348652.18</v>
      </c>
      <c r="D87" s="200">
        <f>D72+D73+D83+D84+D85</f>
        <v>15288209301.680002</v>
      </c>
      <c r="E87" s="200">
        <f>E72+E73+E83+E84+E85</f>
        <v>11205104018.469999</v>
      </c>
      <c r="F87" s="210"/>
      <c r="G87" s="211">
        <f>G72+G73+G83+G84+G85</f>
        <v>1960861267.4699998</v>
      </c>
      <c r="H87" s="200">
        <f>H72+H73+H83+H84+H85</f>
        <v>781051353.4799999</v>
      </c>
      <c r="I87" s="113">
        <f>I72+I73+I83+I84+I85</f>
        <v>699572031.25999999</v>
      </c>
      <c r="J87" s="247"/>
      <c r="K87" s="247"/>
      <c r="L87" s="248"/>
      <c r="M87" s="249"/>
      <c r="N87" s="249"/>
      <c r="O87" s="249"/>
      <c r="P87" s="249"/>
      <c r="Q87" s="250"/>
      <c r="R87" s="251"/>
    </row>
    <row r="88" spans="1:18" ht="9.9499999999999993" customHeight="1" x14ac:dyDescent="0.25">
      <c r="A88" s="27"/>
      <c r="B88" s="29"/>
      <c r="C88" s="29"/>
      <c r="D88" s="29"/>
      <c r="E88" s="29"/>
      <c r="F88" s="29"/>
      <c r="G88" s="29"/>
      <c r="H88" s="33"/>
      <c r="I88" s="31"/>
      <c r="J88" s="252"/>
      <c r="K88" s="252"/>
      <c r="L88" s="252"/>
      <c r="M88" s="252"/>
      <c r="N88" s="250"/>
      <c r="O88" s="250"/>
      <c r="P88" s="250"/>
      <c r="Q88" s="250"/>
      <c r="R88" s="250"/>
    </row>
    <row r="89" spans="1:18" ht="31.5" x14ac:dyDescent="0.25">
      <c r="A89" s="187" t="s">
        <v>64</v>
      </c>
      <c r="B89" s="201">
        <f>B72+B83+B84</f>
        <v>103192388323.12001</v>
      </c>
      <c r="C89" s="201">
        <f>C72+C83+C84</f>
        <v>22525411470.209999</v>
      </c>
      <c r="D89" s="201">
        <f>D72+D83+D84</f>
        <v>14653751635.490002</v>
      </c>
      <c r="E89" s="201">
        <f>E72+E83+E84</f>
        <v>10667336859.849998</v>
      </c>
      <c r="F89" s="212"/>
      <c r="G89" s="153">
        <f>G72+G83+G84</f>
        <v>1941976843.3</v>
      </c>
      <c r="H89" s="201">
        <f>H72+H83+H84</f>
        <v>767587928.10000002</v>
      </c>
      <c r="I89" s="127">
        <f>I72+I83+I84</f>
        <v>686116684.72000003</v>
      </c>
      <c r="J89" s="248"/>
      <c r="K89" s="248"/>
      <c r="L89" s="248"/>
      <c r="M89" s="249"/>
      <c r="N89" s="249"/>
      <c r="O89" s="249"/>
      <c r="P89" s="249"/>
      <c r="Q89" s="250"/>
      <c r="R89" s="251"/>
    </row>
    <row r="90" spans="1:18" s="161" customFormat="1" ht="9.9499999999999993" customHeight="1" x14ac:dyDescent="0.25">
      <c r="A90" s="179"/>
      <c r="B90" s="180"/>
      <c r="C90" s="180"/>
      <c r="D90" s="180"/>
      <c r="E90" s="180"/>
      <c r="F90" s="181"/>
      <c r="G90" s="181"/>
      <c r="H90" s="181"/>
      <c r="I90" s="182"/>
      <c r="J90" s="253"/>
      <c r="K90" s="253"/>
      <c r="L90" s="253"/>
      <c r="M90" s="254"/>
      <c r="N90" s="254"/>
      <c r="O90" s="254"/>
      <c r="P90" s="254"/>
      <c r="Q90" s="254"/>
      <c r="R90" s="254"/>
    </row>
    <row r="91" spans="1:18" ht="35.25" customHeight="1" x14ac:dyDescent="0.25">
      <c r="A91" s="188" t="s">
        <v>65</v>
      </c>
      <c r="B91" s="47"/>
      <c r="C91" s="48"/>
      <c r="D91" s="48"/>
      <c r="E91" s="48"/>
      <c r="F91" s="48"/>
      <c r="G91" s="48"/>
      <c r="H91" s="48"/>
      <c r="I91" s="202">
        <f>I58-(E87+G87+I87)</f>
        <v>5896436997.1099987</v>
      </c>
      <c r="J91" s="248"/>
      <c r="K91" s="248"/>
      <c r="L91" s="248"/>
      <c r="M91" s="249"/>
      <c r="N91" s="249"/>
      <c r="O91" s="249"/>
      <c r="P91" s="249"/>
      <c r="Q91" s="250"/>
      <c r="R91" s="249"/>
    </row>
    <row r="92" spans="1:18" s="161" customFormat="1" ht="9.9499999999999993" customHeight="1" x14ac:dyDescent="0.25">
      <c r="A92" s="179"/>
      <c r="B92" s="175"/>
      <c r="C92" s="175"/>
      <c r="D92" s="175"/>
      <c r="E92" s="175"/>
      <c r="F92" s="175"/>
      <c r="G92" s="175"/>
      <c r="H92" s="175"/>
      <c r="I92" s="181"/>
      <c r="J92" s="253"/>
      <c r="K92" s="253"/>
      <c r="L92" s="253"/>
      <c r="M92" s="254"/>
      <c r="N92" s="254"/>
      <c r="O92" s="254"/>
      <c r="P92" s="254"/>
      <c r="Q92" s="254"/>
      <c r="R92" s="254"/>
    </row>
    <row r="93" spans="1:18" ht="35.25" customHeight="1" x14ac:dyDescent="0.25">
      <c r="A93" s="188" t="s">
        <v>66</v>
      </c>
      <c r="B93" s="47"/>
      <c r="C93" s="48"/>
      <c r="D93" s="48"/>
      <c r="E93" s="48"/>
      <c r="F93" s="48"/>
      <c r="G93" s="48"/>
      <c r="H93" s="48"/>
      <c r="I93" s="203">
        <f>I59-(E89+G89+I89)</f>
        <v>5133284480.5700016</v>
      </c>
      <c r="J93" s="373"/>
      <c r="K93" s="374"/>
      <c r="L93" s="374"/>
      <c r="M93" s="375"/>
      <c r="N93" s="375"/>
      <c r="O93" s="375"/>
      <c r="P93" s="375"/>
    </row>
    <row r="94" spans="1:18" ht="9.9499999999999993" customHeight="1" x14ac:dyDescent="0.25">
      <c r="A94" s="27"/>
      <c r="B94" s="20"/>
      <c r="C94" s="20"/>
      <c r="D94" s="20"/>
      <c r="E94" s="20"/>
      <c r="F94" s="30"/>
      <c r="G94" s="30"/>
      <c r="H94" s="16"/>
      <c r="I94" s="23"/>
      <c r="J94" s="374"/>
      <c r="K94" s="374"/>
      <c r="L94" s="374"/>
      <c r="M94" s="375"/>
      <c r="N94" s="375"/>
      <c r="O94" s="375"/>
      <c r="P94" s="375"/>
    </row>
    <row r="95" spans="1:18" x14ac:dyDescent="0.25">
      <c r="A95" s="298" t="s">
        <v>67</v>
      </c>
      <c r="B95" s="313" t="s">
        <v>68</v>
      </c>
      <c r="C95" s="298"/>
      <c r="D95" s="298"/>
      <c r="E95" s="298"/>
      <c r="F95" s="298"/>
      <c r="G95" s="298"/>
      <c r="H95" s="298"/>
      <c r="I95" s="298"/>
      <c r="J95" s="374"/>
      <c r="K95" s="374"/>
      <c r="L95" s="374"/>
      <c r="M95" s="375"/>
      <c r="N95" s="375"/>
      <c r="O95" s="375"/>
      <c r="P95" s="375"/>
    </row>
    <row r="96" spans="1:18" x14ac:dyDescent="0.25">
      <c r="A96" s="299"/>
      <c r="B96" s="314"/>
      <c r="C96" s="315"/>
      <c r="D96" s="315"/>
      <c r="E96" s="315"/>
      <c r="F96" s="315"/>
      <c r="G96" s="315"/>
      <c r="H96" s="315"/>
      <c r="I96" s="315"/>
      <c r="J96" s="374"/>
      <c r="K96" s="374"/>
      <c r="L96" s="374"/>
      <c r="M96" s="375"/>
      <c r="N96" s="375"/>
      <c r="O96" s="375"/>
      <c r="P96" s="375"/>
    </row>
    <row r="97" spans="1:16" x14ac:dyDescent="0.25">
      <c r="A97" s="221" t="s">
        <v>204</v>
      </c>
      <c r="B97" s="129"/>
      <c r="C97" s="130"/>
      <c r="D97" s="130"/>
      <c r="E97" s="130"/>
      <c r="F97" s="130"/>
      <c r="G97" s="130"/>
      <c r="H97" s="130"/>
      <c r="I97" s="224">
        <v>-6637675169.3599997</v>
      </c>
      <c r="J97" s="376"/>
      <c r="K97" s="376"/>
      <c r="L97" s="376"/>
      <c r="M97" s="376"/>
      <c r="N97" s="375"/>
      <c r="O97" s="375"/>
      <c r="P97" s="375"/>
    </row>
    <row r="98" spans="1:16" ht="9.9499999999999993" customHeight="1" x14ac:dyDescent="0.25">
      <c r="A98" s="10"/>
      <c r="B98" s="100"/>
      <c r="C98" s="100"/>
      <c r="D98" s="100"/>
      <c r="E98" s="100"/>
      <c r="F98" s="100"/>
      <c r="G98" s="100"/>
      <c r="H98" s="100"/>
      <c r="I98" s="100"/>
      <c r="J98" s="374"/>
      <c r="K98" s="374"/>
      <c r="L98" s="374"/>
      <c r="M98" s="375"/>
      <c r="N98" s="375"/>
      <c r="O98" s="375"/>
      <c r="P98" s="375"/>
    </row>
    <row r="99" spans="1:16" ht="15.75" customHeight="1" x14ac:dyDescent="0.25">
      <c r="A99" s="257" t="s">
        <v>69</v>
      </c>
      <c r="B99" s="278" t="str">
        <f>C15</f>
        <v>ATÉ FEVEREIRO/2026</v>
      </c>
      <c r="C99" s="279"/>
      <c r="D99" s="279"/>
      <c r="E99" s="279"/>
      <c r="F99" s="279"/>
      <c r="G99" s="279"/>
      <c r="H99" s="279"/>
      <c r="I99" s="279"/>
      <c r="J99" s="375"/>
      <c r="K99" s="375"/>
      <c r="L99" s="377"/>
      <c r="M99" s="377"/>
      <c r="N99" s="377"/>
      <c r="O99" s="377"/>
      <c r="P99" s="377"/>
    </row>
    <row r="100" spans="1:16" x14ac:dyDescent="0.25">
      <c r="A100" s="260"/>
      <c r="B100" s="280" t="s">
        <v>70</v>
      </c>
      <c r="C100" s="281"/>
      <c r="D100" s="281"/>
      <c r="E100" s="281"/>
      <c r="F100" s="281"/>
      <c r="G100" s="281"/>
      <c r="H100" s="281"/>
      <c r="I100" s="281"/>
      <c r="J100" s="378"/>
      <c r="K100" s="378"/>
      <c r="L100" s="377"/>
      <c r="M100" s="377"/>
      <c r="N100" s="377"/>
      <c r="O100" s="377"/>
      <c r="P100" s="377"/>
    </row>
    <row r="101" spans="1:16" x14ac:dyDescent="0.25">
      <c r="A101" s="263"/>
      <c r="B101" s="282"/>
      <c r="C101" s="283"/>
      <c r="D101" s="283"/>
      <c r="E101" s="283"/>
      <c r="F101" s="283"/>
      <c r="G101" s="283"/>
      <c r="H101" s="283"/>
      <c r="I101" s="283"/>
      <c r="J101" s="379"/>
      <c r="K101" s="379"/>
      <c r="L101" s="377"/>
      <c r="M101" s="377"/>
      <c r="N101" s="377"/>
      <c r="O101" s="377"/>
      <c r="P101" s="377"/>
    </row>
    <row r="102" spans="1:16" x14ac:dyDescent="0.25">
      <c r="A102" s="222" t="s">
        <v>71</v>
      </c>
      <c r="B102" s="131"/>
      <c r="C102" s="132"/>
      <c r="D102" s="132"/>
      <c r="E102" s="132"/>
      <c r="F102" s="114"/>
      <c r="G102" s="114"/>
      <c r="H102" s="114"/>
      <c r="I102" s="204">
        <v>1405067082.9000001</v>
      </c>
      <c r="J102" s="380"/>
      <c r="K102" s="380"/>
      <c r="L102" s="377"/>
      <c r="M102" s="377"/>
      <c r="N102" s="377"/>
      <c r="O102" s="377"/>
      <c r="P102" s="377"/>
    </row>
    <row r="103" spans="1:16" x14ac:dyDescent="0.25">
      <c r="A103" s="223" t="s">
        <v>72</v>
      </c>
      <c r="B103" s="133"/>
      <c r="C103" s="134"/>
      <c r="D103" s="134"/>
      <c r="E103" s="134"/>
      <c r="F103" s="135"/>
      <c r="G103" s="135"/>
      <c r="H103" s="135"/>
      <c r="I103" s="205">
        <v>5565629784.1000004</v>
      </c>
      <c r="J103" s="380"/>
      <c r="K103" s="380"/>
      <c r="L103" s="377"/>
      <c r="M103" s="377"/>
      <c r="N103" s="377"/>
      <c r="O103" s="377"/>
      <c r="P103" s="377"/>
    </row>
    <row r="104" spans="1:16" ht="9.9499999999999993" customHeight="1" x14ac:dyDescent="0.25">
      <c r="A104" s="10"/>
      <c r="B104" s="100"/>
      <c r="C104" s="100"/>
      <c r="D104" s="100"/>
      <c r="E104" s="100"/>
      <c r="F104" s="100"/>
      <c r="G104" s="100"/>
      <c r="H104" s="100"/>
      <c r="I104" s="100"/>
      <c r="J104" s="374"/>
      <c r="K104" s="374"/>
      <c r="L104" s="374"/>
      <c r="M104" s="375"/>
      <c r="N104" s="375"/>
      <c r="O104" s="375"/>
      <c r="P104" s="375"/>
    </row>
    <row r="105" spans="1:16" ht="31.5" x14ac:dyDescent="0.25">
      <c r="A105" s="151" t="s">
        <v>73</v>
      </c>
      <c r="B105" s="136"/>
      <c r="C105" s="137"/>
      <c r="D105" s="137"/>
      <c r="E105" s="137"/>
      <c r="F105" s="137"/>
      <c r="G105" s="137"/>
      <c r="H105" s="137"/>
      <c r="I105" s="203">
        <f>I93+(I102-I103)</f>
        <v>972721779.37000132</v>
      </c>
      <c r="J105" s="381"/>
      <c r="K105" s="381"/>
      <c r="L105" s="374"/>
      <c r="M105" s="375"/>
      <c r="N105" s="375"/>
      <c r="O105" s="375"/>
      <c r="P105" s="375"/>
    </row>
    <row r="106" spans="1:16" ht="9.9499999999999993" customHeight="1" x14ac:dyDescent="0.25">
      <c r="A106" s="10"/>
      <c r="B106" s="100"/>
      <c r="C106" s="100"/>
      <c r="D106" s="100"/>
      <c r="E106" s="100"/>
      <c r="F106" s="100"/>
      <c r="G106" s="100"/>
      <c r="H106" s="100"/>
      <c r="I106" s="100"/>
      <c r="J106" s="381"/>
      <c r="K106" s="381"/>
      <c r="L106" s="374"/>
      <c r="M106" s="375"/>
      <c r="N106" s="375"/>
      <c r="O106" s="375"/>
      <c r="P106" s="375"/>
    </row>
    <row r="107" spans="1:16" x14ac:dyDescent="0.25">
      <c r="A107" s="256" t="s">
        <v>74</v>
      </c>
      <c r="B107" s="256"/>
      <c r="C107" s="256"/>
      <c r="D107" s="256"/>
      <c r="E107" s="256"/>
      <c r="F107" s="256"/>
      <c r="G107" s="256"/>
      <c r="H107" s="256"/>
      <c r="I107" s="256"/>
      <c r="J107" s="138"/>
      <c r="K107" s="138"/>
      <c r="L107" s="138"/>
      <c r="M107" s="138"/>
    </row>
    <row r="108" spans="1:16" x14ac:dyDescent="0.25">
      <c r="A108" s="262"/>
      <c r="B108" s="262"/>
      <c r="C108" s="262"/>
      <c r="D108" s="262"/>
      <c r="E108" s="262"/>
      <c r="F108" s="262"/>
      <c r="G108" s="262"/>
      <c r="H108" s="262"/>
      <c r="I108" s="262"/>
      <c r="J108" s="138"/>
      <c r="K108" s="138"/>
      <c r="L108" s="138"/>
      <c r="M108" s="138"/>
    </row>
    <row r="109" spans="1:16" x14ac:dyDescent="0.25">
      <c r="A109" s="257" t="s">
        <v>75</v>
      </c>
      <c r="B109" s="268" t="s">
        <v>76</v>
      </c>
      <c r="C109" s="269"/>
      <c r="D109" s="269"/>
      <c r="E109" s="269"/>
      <c r="F109" s="269"/>
      <c r="G109" s="269"/>
      <c r="H109" s="269"/>
      <c r="I109" s="269"/>
      <c r="J109" s="160"/>
      <c r="K109" s="138"/>
      <c r="L109" s="138"/>
      <c r="M109" s="138"/>
    </row>
    <row r="110" spans="1:16" x14ac:dyDescent="0.25">
      <c r="A110" s="259"/>
      <c r="B110" s="268" t="s">
        <v>198</v>
      </c>
      <c r="C110" s="269"/>
      <c r="D110" s="269"/>
      <c r="E110" s="269"/>
      <c r="F110" s="274" t="s">
        <v>197</v>
      </c>
      <c r="G110" s="275"/>
      <c r="H110" s="275"/>
      <c r="I110" s="275"/>
      <c r="J110" s="160"/>
      <c r="K110" s="138"/>
      <c r="L110" s="138"/>
      <c r="M110" s="138"/>
    </row>
    <row r="111" spans="1:16" x14ac:dyDescent="0.25">
      <c r="A111" s="262"/>
      <c r="B111" s="264" t="s">
        <v>9</v>
      </c>
      <c r="C111" s="265"/>
      <c r="D111" s="265"/>
      <c r="E111" s="265"/>
      <c r="F111" s="276" t="s">
        <v>77</v>
      </c>
      <c r="G111" s="277"/>
      <c r="H111" s="277"/>
      <c r="I111" s="277"/>
      <c r="J111" s="160"/>
      <c r="K111" s="138"/>
      <c r="L111" s="138"/>
      <c r="M111" s="138"/>
    </row>
    <row r="112" spans="1:16" x14ac:dyDescent="0.25">
      <c r="A112" s="222" t="s">
        <v>78</v>
      </c>
      <c r="B112" s="57"/>
      <c r="C112" s="58"/>
      <c r="D112" s="58"/>
      <c r="E112" s="115">
        <v>237303359171.89999</v>
      </c>
      <c r="F112" s="116"/>
      <c r="G112" s="117"/>
      <c r="H112" s="117"/>
      <c r="I112" s="118">
        <v>238608520177.17999</v>
      </c>
      <c r="J112" s="143"/>
      <c r="K112" s="143"/>
      <c r="L112" s="165"/>
      <c r="M112" s="165"/>
    </row>
    <row r="113" spans="1:15" x14ac:dyDescent="0.25">
      <c r="A113" s="222" t="s">
        <v>79</v>
      </c>
      <c r="B113" s="25"/>
      <c r="C113" s="20"/>
      <c r="D113" s="20"/>
      <c r="E113" s="119">
        <f>E114+E118</f>
        <v>18898296010.32</v>
      </c>
      <c r="F113" s="120"/>
      <c r="G113" s="62"/>
      <c r="H113" s="62"/>
      <c r="I113" s="62">
        <f>I114+I118</f>
        <v>23642660247.860001</v>
      </c>
      <c r="J113" s="143"/>
      <c r="K113" s="143"/>
      <c r="L113" s="165"/>
      <c r="M113" s="165"/>
    </row>
    <row r="114" spans="1:15" x14ac:dyDescent="0.25">
      <c r="A114" s="222" t="s">
        <v>80</v>
      </c>
      <c r="B114" s="25"/>
      <c r="C114" s="20"/>
      <c r="D114" s="20"/>
      <c r="E114" s="119">
        <f>IF(E115&lt;E116,0,(E115-E116-E117))</f>
        <v>14411169580.25</v>
      </c>
      <c r="F114" s="120"/>
      <c r="G114" s="62"/>
      <c r="H114" s="62"/>
      <c r="I114" s="26">
        <f>IF(I115&lt;I116,0,(I115-I116-I117))</f>
        <v>19169105798.460003</v>
      </c>
      <c r="J114" s="143"/>
      <c r="K114" s="143"/>
      <c r="L114" s="165"/>
      <c r="M114" s="165"/>
    </row>
    <row r="115" spans="1:15" x14ac:dyDescent="0.25">
      <c r="A115" s="222" t="s">
        <v>81</v>
      </c>
      <c r="B115" s="59"/>
      <c r="C115" s="13"/>
      <c r="D115" s="13"/>
      <c r="E115" s="119">
        <v>30395465414.009998</v>
      </c>
      <c r="F115" s="121"/>
      <c r="G115" s="122"/>
      <c r="H115" s="122"/>
      <c r="I115" s="62">
        <v>34276878204.310001</v>
      </c>
      <c r="J115" s="143"/>
      <c r="K115" s="143"/>
      <c r="L115" s="165"/>
      <c r="M115" s="165"/>
    </row>
    <row r="116" spans="1:15" x14ac:dyDescent="0.25">
      <c r="A116" s="222" t="s">
        <v>82</v>
      </c>
      <c r="B116" s="59"/>
      <c r="C116" s="13"/>
      <c r="D116" s="13"/>
      <c r="E116" s="119">
        <v>2417374575.71</v>
      </c>
      <c r="F116" s="123"/>
      <c r="G116" s="122"/>
      <c r="H116" s="122"/>
      <c r="I116" s="62">
        <v>513999947.94</v>
      </c>
      <c r="J116" s="143"/>
      <c r="K116" s="143"/>
      <c r="L116" s="165"/>
      <c r="M116" s="165"/>
    </row>
    <row r="117" spans="1:15" x14ac:dyDescent="0.25">
      <c r="A117" s="225" t="s">
        <v>83</v>
      </c>
      <c r="B117" s="63"/>
      <c r="C117" s="13"/>
      <c r="D117" s="13"/>
      <c r="E117" s="119">
        <v>13566921258.049999</v>
      </c>
      <c r="F117" s="123"/>
      <c r="G117" s="122"/>
      <c r="H117" s="122"/>
      <c r="I117" s="114">
        <v>14593772457.91</v>
      </c>
      <c r="J117" s="143"/>
      <c r="K117" s="143"/>
      <c r="L117" s="165"/>
      <c r="M117" s="165"/>
    </row>
    <row r="118" spans="1:15" x14ac:dyDescent="0.25">
      <c r="A118" s="222" t="s">
        <v>84</v>
      </c>
      <c r="B118" s="59"/>
      <c r="C118" s="13"/>
      <c r="D118" s="13"/>
      <c r="E118" s="119">
        <v>4487126430.0699997</v>
      </c>
      <c r="F118" s="123"/>
      <c r="G118" s="122"/>
      <c r="H118" s="122"/>
      <c r="I118" s="62">
        <v>4473554449.3999996</v>
      </c>
      <c r="J118" s="143"/>
      <c r="K118" s="143"/>
      <c r="L118" s="166"/>
      <c r="M118" s="165"/>
    </row>
    <row r="119" spans="1:15" x14ac:dyDescent="0.25">
      <c r="A119" s="222" t="s">
        <v>85</v>
      </c>
      <c r="B119" s="60"/>
      <c r="C119" s="61"/>
      <c r="D119" s="61"/>
      <c r="E119" s="124">
        <f>E112-E113</f>
        <v>218405063161.57999</v>
      </c>
      <c r="F119" s="125"/>
      <c r="G119" s="126"/>
      <c r="H119" s="126"/>
      <c r="I119" s="126">
        <f>I112-I113</f>
        <v>214965859929.32001</v>
      </c>
      <c r="J119" s="143"/>
      <c r="K119" s="143"/>
      <c r="L119" s="165"/>
      <c r="M119" s="165"/>
    </row>
    <row r="120" spans="1:15" x14ac:dyDescent="0.25">
      <c r="A120" s="49" t="s">
        <v>86</v>
      </c>
      <c r="B120" s="47"/>
      <c r="C120" s="48"/>
      <c r="D120" s="48"/>
      <c r="E120" s="127"/>
      <c r="F120" s="127"/>
      <c r="G120" s="127"/>
      <c r="H120" s="127"/>
      <c r="I120" s="203">
        <f>E119-I119</f>
        <v>3439203232.2599792</v>
      </c>
      <c r="J120" s="161"/>
      <c r="K120" s="143"/>
      <c r="L120" s="167"/>
      <c r="M120" s="168"/>
    </row>
    <row r="121" spans="1:15" s="161" customFormat="1" ht="9.9499999999999993" customHeight="1" x14ac:dyDescent="0.25">
      <c r="A121" s="138"/>
      <c r="B121" s="181"/>
      <c r="C121" s="181"/>
      <c r="D121" s="181"/>
      <c r="E121" s="165"/>
      <c r="F121" s="165"/>
      <c r="G121" s="165"/>
      <c r="H121" s="165"/>
      <c r="I121" s="183"/>
      <c r="J121" s="184"/>
      <c r="K121" s="184"/>
      <c r="L121" s="185"/>
      <c r="M121" s="186"/>
    </row>
    <row r="122" spans="1:15" x14ac:dyDescent="0.25">
      <c r="A122" s="298" t="s">
        <v>87</v>
      </c>
      <c r="B122" s="280" t="s">
        <v>68</v>
      </c>
      <c r="C122" s="281"/>
      <c r="D122" s="281"/>
      <c r="E122" s="281"/>
      <c r="F122" s="281"/>
      <c r="G122" s="281"/>
      <c r="H122" s="281"/>
      <c r="I122" s="281"/>
      <c r="J122" s="382"/>
      <c r="K122" s="382"/>
      <c r="L122" s="185"/>
      <c r="M122" s="186"/>
      <c r="N122" s="375"/>
      <c r="O122" s="375"/>
    </row>
    <row r="123" spans="1:15" x14ac:dyDescent="0.25">
      <c r="A123" s="299"/>
      <c r="B123" s="282"/>
      <c r="C123" s="283"/>
      <c r="D123" s="283"/>
      <c r="E123" s="283"/>
      <c r="F123" s="283"/>
      <c r="G123" s="283"/>
      <c r="H123" s="283"/>
      <c r="I123" s="283"/>
      <c r="J123" s="382"/>
      <c r="K123" s="382"/>
      <c r="L123" s="185"/>
      <c r="M123" s="186"/>
      <c r="N123" s="375"/>
      <c r="O123" s="375"/>
    </row>
    <row r="124" spans="1:15" x14ac:dyDescent="0.25">
      <c r="A124" s="227" t="s">
        <v>204</v>
      </c>
      <c r="B124" s="176"/>
      <c r="C124" s="177"/>
      <c r="D124" s="177"/>
      <c r="E124" s="177"/>
      <c r="F124" s="177"/>
      <c r="G124" s="177"/>
      <c r="H124" s="177"/>
      <c r="I124" s="226">
        <v>-18450230637.220001</v>
      </c>
      <c r="J124" s="376"/>
      <c r="K124" s="376"/>
      <c r="L124" s="376"/>
      <c r="M124" s="376"/>
      <c r="N124" s="375"/>
      <c r="O124" s="375"/>
    </row>
    <row r="125" spans="1:15" ht="9.9499999999999993" customHeight="1" x14ac:dyDescent="0.25">
      <c r="A125" s="13"/>
      <c r="B125" s="19"/>
      <c r="C125" s="19"/>
      <c r="D125" s="19"/>
      <c r="E125" s="128"/>
      <c r="F125" s="128"/>
      <c r="G125" s="128"/>
      <c r="H125" s="128"/>
      <c r="I125" s="128"/>
      <c r="J125" s="383"/>
      <c r="K125" s="383"/>
      <c r="L125" s="374"/>
      <c r="M125" s="375"/>
      <c r="N125" s="375"/>
      <c r="O125" s="375"/>
    </row>
    <row r="126" spans="1:15" x14ac:dyDescent="0.25">
      <c r="A126" s="257" t="s">
        <v>88</v>
      </c>
      <c r="B126" s="255" t="str">
        <f>C15</f>
        <v>ATÉ FEVEREIRO/2026</v>
      </c>
      <c r="C126" s="256"/>
      <c r="D126" s="256"/>
      <c r="E126" s="256"/>
      <c r="F126" s="256"/>
      <c r="G126" s="256"/>
      <c r="H126" s="256"/>
      <c r="I126" s="256"/>
      <c r="J126" s="384"/>
      <c r="K126" s="385"/>
      <c r="L126" s="374"/>
      <c r="M126" s="375"/>
      <c r="N126" s="375"/>
      <c r="O126" s="375"/>
    </row>
    <row r="127" spans="1:15" x14ac:dyDescent="0.25">
      <c r="A127" s="260"/>
      <c r="B127" s="258"/>
      <c r="C127" s="259"/>
      <c r="D127" s="259"/>
      <c r="E127" s="259"/>
      <c r="F127" s="259"/>
      <c r="G127" s="259"/>
      <c r="H127" s="259"/>
      <c r="I127" s="259"/>
      <c r="J127" s="384"/>
      <c r="K127" s="385"/>
      <c r="L127" s="375"/>
      <c r="M127" s="378"/>
      <c r="N127" s="378"/>
      <c r="O127" s="375"/>
    </row>
    <row r="128" spans="1:15" x14ac:dyDescent="0.25">
      <c r="A128" s="263"/>
      <c r="B128" s="261"/>
      <c r="C128" s="262"/>
      <c r="D128" s="262"/>
      <c r="E128" s="262"/>
      <c r="F128" s="262"/>
      <c r="G128" s="262"/>
      <c r="H128" s="262"/>
      <c r="I128" s="262"/>
      <c r="J128" s="384"/>
      <c r="K128" s="385"/>
      <c r="L128" s="377"/>
      <c r="M128" s="377"/>
      <c r="N128" s="377"/>
      <c r="O128" s="377"/>
    </row>
    <row r="129" spans="1:16" x14ac:dyDescent="0.25">
      <c r="A129" s="228" t="s">
        <v>89</v>
      </c>
      <c r="E129" s="35"/>
      <c r="F129" s="35"/>
      <c r="I129" s="114">
        <f>I116-E116</f>
        <v>-1903374627.77</v>
      </c>
      <c r="J129" s="386"/>
      <c r="K129" s="386"/>
      <c r="L129" s="377"/>
      <c r="M129" s="377"/>
      <c r="N129" s="377"/>
      <c r="O129" s="377"/>
      <c r="P129" s="37"/>
    </row>
    <row r="130" spans="1:16" x14ac:dyDescent="0.25">
      <c r="A130" s="229" t="s">
        <v>90</v>
      </c>
      <c r="E130" s="35"/>
      <c r="F130" s="35"/>
      <c r="I130" s="114">
        <f>I47</f>
        <v>0</v>
      </c>
      <c r="J130" s="386"/>
      <c r="K130" s="386"/>
      <c r="L130" s="377"/>
      <c r="M130" s="377"/>
      <c r="N130" s="377"/>
      <c r="O130" s="377"/>
      <c r="P130" s="37"/>
    </row>
    <row r="131" spans="1:16" ht="15.75" hidden="1" customHeight="1" x14ac:dyDescent="0.25">
      <c r="A131" s="229" t="s">
        <v>91</v>
      </c>
      <c r="E131" s="35"/>
      <c r="F131" s="35"/>
      <c r="I131" s="114"/>
      <c r="J131" s="387"/>
      <c r="K131" s="387"/>
      <c r="L131" s="377"/>
      <c r="M131" s="377"/>
      <c r="N131" s="377"/>
      <c r="O131" s="377"/>
      <c r="P131" s="36"/>
    </row>
    <row r="132" spans="1:16" x14ac:dyDescent="0.25">
      <c r="A132" s="229" t="s">
        <v>92</v>
      </c>
      <c r="E132" s="35"/>
      <c r="F132" s="35"/>
      <c r="I132" s="114">
        <v>772218603.49000001</v>
      </c>
      <c r="J132" s="388"/>
      <c r="K132" s="389"/>
      <c r="L132" s="377"/>
      <c r="M132" s="377"/>
      <c r="N132" s="377"/>
      <c r="O132" s="377"/>
      <c r="P132" s="38"/>
    </row>
    <row r="133" spans="1:16" x14ac:dyDescent="0.25">
      <c r="A133" s="229" t="s">
        <v>93</v>
      </c>
      <c r="E133" s="35"/>
      <c r="F133" s="35"/>
      <c r="I133" s="114">
        <v>-150775729.09999999</v>
      </c>
      <c r="J133" s="388"/>
      <c r="K133" s="388"/>
      <c r="L133" s="377"/>
      <c r="M133" s="377"/>
      <c r="N133" s="377"/>
      <c r="O133" s="377"/>
      <c r="P133" s="38"/>
    </row>
    <row r="134" spans="1:16" x14ac:dyDescent="0.25">
      <c r="A134" s="229" t="s">
        <v>94</v>
      </c>
      <c r="E134" s="35"/>
      <c r="F134" s="35"/>
      <c r="I134" s="114">
        <v>0</v>
      </c>
      <c r="J134" s="388"/>
      <c r="K134" s="389"/>
      <c r="L134" s="377"/>
      <c r="M134" s="377"/>
      <c r="N134" s="377"/>
      <c r="O134" s="377"/>
      <c r="P134" s="38"/>
    </row>
    <row r="135" spans="1:16" hidden="1" x14ac:dyDescent="0.25">
      <c r="A135" s="229" t="s">
        <v>95</v>
      </c>
      <c r="E135" s="35"/>
      <c r="F135" s="35"/>
      <c r="I135" s="114">
        <v>0</v>
      </c>
      <c r="J135" s="390"/>
      <c r="K135" s="390"/>
      <c r="L135" s="377"/>
      <c r="M135" s="377"/>
      <c r="N135" s="377"/>
      <c r="O135" s="377"/>
      <c r="P135" s="38"/>
    </row>
    <row r="136" spans="1:16" hidden="1" x14ac:dyDescent="0.25">
      <c r="A136" s="229" t="s">
        <v>96</v>
      </c>
      <c r="E136" s="35"/>
      <c r="F136" s="35"/>
      <c r="I136" s="114">
        <v>0</v>
      </c>
      <c r="J136" s="390"/>
      <c r="K136" s="390"/>
      <c r="L136" s="377"/>
      <c r="M136" s="377"/>
      <c r="N136" s="377"/>
      <c r="O136" s="377"/>
      <c r="P136" s="38"/>
    </row>
    <row r="137" spans="1:16" x14ac:dyDescent="0.25">
      <c r="A137" s="229" t="s">
        <v>97</v>
      </c>
      <c r="E137" s="35"/>
      <c r="F137" s="35"/>
      <c r="I137" s="114">
        <v>-1184549699.5099778</v>
      </c>
      <c r="J137" s="391"/>
      <c r="K137" s="392"/>
      <c r="L137" s="377"/>
      <c r="M137" s="377"/>
      <c r="N137" s="377"/>
      <c r="O137" s="377"/>
      <c r="P137" s="37"/>
    </row>
    <row r="138" spans="1:16" ht="31.5" x14ac:dyDescent="0.25">
      <c r="A138" s="189" t="s">
        <v>98</v>
      </c>
      <c r="B138" s="49"/>
      <c r="C138" s="49"/>
      <c r="D138" s="49"/>
      <c r="E138" s="49"/>
      <c r="F138" s="49"/>
      <c r="G138" s="49"/>
      <c r="H138" s="49"/>
      <c r="I138" s="206">
        <f>I120+(I129-I130+I132+I133+I134)+I137</f>
        <v>972721779.37000132</v>
      </c>
      <c r="J138" s="393"/>
      <c r="K138" s="393"/>
      <c r="L138" s="185"/>
      <c r="M138" s="394"/>
      <c r="N138" s="394"/>
      <c r="O138" s="394"/>
      <c r="P138" s="37"/>
    </row>
    <row r="139" spans="1:16" ht="9.9499999999999993" customHeight="1" x14ac:dyDescent="0.25">
      <c r="I139" s="140"/>
      <c r="J139" s="374"/>
      <c r="K139" s="374"/>
      <c r="L139" s="374"/>
      <c r="M139" s="375"/>
      <c r="N139" s="375"/>
      <c r="O139" s="375"/>
    </row>
    <row r="140" spans="1:16" x14ac:dyDescent="0.25">
      <c r="A140" s="49" t="s">
        <v>99</v>
      </c>
      <c r="B140" s="50"/>
      <c r="C140" s="51"/>
      <c r="D140" s="51"/>
      <c r="E140" s="51"/>
      <c r="F140" s="51"/>
      <c r="G140" s="51"/>
      <c r="H140" s="51"/>
      <c r="I140" s="207">
        <f>I138-(I102-I103)</f>
        <v>5133284480.5700016</v>
      </c>
      <c r="J140" s="383"/>
      <c r="K140" s="383"/>
      <c r="L140" s="374"/>
      <c r="M140" s="395"/>
      <c r="N140" s="375"/>
      <c r="O140" s="375"/>
    </row>
    <row r="141" spans="1:16" ht="15" customHeight="1" x14ac:dyDescent="0.25">
      <c r="A141" s="13"/>
      <c r="I141" s="81" t="s">
        <v>100</v>
      </c>
      <c r="J141" s="383"/>
      <c r="K141" s="383"/>
      <c r="L141" s="374"/>
      <c r="M141" s="375"/>
      <c r="N141" s="375"/>
      <c r="O141" s="375"/>
    </row>
    <row r="142" spans="1:16" ht="5.25" customHeight="1" x14ac:dyDescent="0.25">
      <c r="A142" s="13"/>
      <c r="I142" s="81"/>
      <c r="J142" s="383"/>
      <c r="K142" s="383"/>
      <c r="L142" s="374"/>
      <c r="M142" s="375"/>
      <c r="N142" s="375"/>
      <c r="O142" s="375"/>
    </row>
    <row r="143" spans="1:16" ht="5.25" customHeight="1" x14ac:dyDescent="0.25">
      <c r="A143" s="13"/>
      <c r="I143" s="81"/>
      <c r="J143" s="383"/>
      <c r="K143" s="383"/>
      <c r="L143" s="374"/>
      <c r="M143" s="375"/>
      <c r="N143" s="375"/>
      <c r="O143" s="375"/>
    </row>
    <row r="144" spans="1:16" ht="5.25" customHeight="1" x14ac:dyDescent="0.25">
      <c r="A144" s="13"/>
      <c r="I144" s="81"/>
      <c r="J144" s="383"/>
      <c r="K144" s="383"/>
      <c r="L144" s="374"/>
      <c r="M144" s="375"/>
      <c r="N144" s="375"/>
      <c r="O144" s="375"/>
    </row>
    <row r="145" spans="1:15" ht="5.25" customHeight="1" x14ac:dyDescent="0.25">
      <c r="A145" s="13"/>
      <c r="I145" s="81"/>
      <c r="J145" s="383"/>
      <c r="K145" s="383"/>
      <c r="L145" s="374"/>
      <c r="M145" s="375"/>
      <c r="N145" s="375"/>
      <c r="O145" s="375"/>
    </row>
    <row r="146" spans="1:15" ht="5.25" customHeight="1" x14ac:dyDescent="0.25">
      <c r="A146" s="13"/>
      <c r="I146" s="81"/>
      <c r="J146" s="383"/>
      <c r="K146" s="383"/>
      <c r="L146" s="374"/>
      <c r="M146" s="375"/>
      <c r="N146" s="375"/>
      <c r="O146" s="375"/>
    </row>
    <row r="147" spans="1:15" ht="5.25" customHeight="1" x14ac:dyDescent="0.25">
      <c r="A147" s="13"/>
      <c r="I147" s="81"/>
      <c r="J147" s="383"/>
      <c r="K147" s="383"/>
      <c r="L147" s="374"/>
      <c r="M147" s="375"/>
      <c r="N147" s="375"/>
      <c r="O147" s="375"/>
    </row>
    <row r="148" spans="1:15" ht="5.25" customHeight="1" x14ac:dyDescent="0.25">
      <c r="A148" s="13"/>
      <c r="I148" s="81"/>
      <c r="J148" s="383"/>
      <c r="K148" s="383"/>
      <c r="L148" s="374"/>
      <c r="M148" s="375"/>
      <c r="N148" s="375"/>
      <c r="O148" s="375"/>
    </row>
    <row r="149" spans="1:15" ht="5.25" customHeight="1" x14ac:dyDescent="0.25">
      <c r="A149" s="13"/>
      <c r="I149" s="81"/>
      <c r="J149" s="383"/>
      <c r="K149" s="383"/>
      <c r="L149" s="374"/>
      <c r="M149" s="375"/>
      <c r="N149" s="375"/>
      <c r="O149" s="375"/>
    </row>
    <row r="150" spans="1:15" ht="5.25" customHeight="1" x14ac:dyDescent="0.25">
      <c r="A150" s="13"/>
      <c r="I150" s="81"/>
      <c r="J150" s="383"/>
      <c r="K150" s="383"/>
      <c r="L150" s="374"/>
      <c r="M150" s="375"/>
      <c r="N150" s="375"/>
      <c r="O150" s="375"/>
    </row>
    <row r="151" spans="1:15" ht="5.25" customHeight="1" x14ac:dyDescent="0.25">
      <c r="A151" s="13"/>
      <c r="I151" s="81"/>
      <c r="J151" s="33"/>
      <c r="K151" s="33"/>
      <c r="L151" s="16"/>
    </row>
    <row r="152" spans="1:15" ht="5.25" customHeight="1" x14ac:dyDescent="0.25">
      <c r="A152" s="13"/>
      <c r="I152" s="81"/>
      <c r="J152" s="33"/>
      <c r="K152" s="33"/>
      <c r="L152" s="16"/>
    </row>
    <row r="153" spans="1:15" ht="5.25" customHeight="1" x14ac:dyDescent="0.25">
      <c r="A153" s="13"/>
      <c r="I153" s="81"/>
      <c r="J153" s="33"/>
      <c r="K153" s="33"/>
      <c r="L153" s="16"/>
    </row>
    <row r="154" spans="1:15" ht="5.25" customHeight="1" x14ac:dyDescent="0.25">
      <c r="A154" s="13"/>
      <c r="I154" s="81"/>
      <c r="J154" s="33"/>
      <c r="K154" s="33"/>
      <c r="L154" s="16"/>
    </row>
    <row r="155" spans="1:15" ht="5.25" customHeight="1" x14ac:dyDescent="0.25">
      <c r="A155" s="13"/>
      <c r="I155" s="81"/>
      <c r="J155" s="33"/>
      <c r="K155" s="33"/>
      <c r="L155" s="16"/>
    </row>
    <row r="156" spans="1:15" ht="5.25" customHeight="1" x14ac:dyDescent="0.25">
      <c r="A156" s="13"/>
      <c r="I156" s="81"/>
      <c r="J156" s="33"/>
      <c r="K156" s="33"/>
      <c r="L156" s="16"/>
    </row>
    <row r="157" spans="1:15" ht="5.25" customHeight="1" x14ac:dyDescent="0.25">
      <c r="A157" s="13"/>
      <c r="I157" s="81"/>
      <c r="J157" s="33"/>
      <c r="K157" s="33"/>
      <c r="L157" s="16"/>
    </row>
    <row r="158" spans="1:15" ht="5.25" customHeight="1" x14ac:dyDescent="0.25">
      <c r="A158" s="13"/>
      <c r="I158" s="81"/>
      <c r="J158" s="33"/>
      <c r="K158" s="33"/>
      <c r="L158" s="16"/>
    </row>
    <row r="159" spans="1:15" ht="15.75" customHeight="1" x14ac:dyDescent="0.25">
      <c r="A159" s="13"/>
      <c r="I159" s="81"/>
      <c r="J159" s="33"/>
      <c r="K159" s="33"/>
      <c r="L159" s="16"/>
    </row>
    <row r="160" spans="1:15" ht="15.75" customHeight="1" x14ac:dyDescent="0.25">
      <c r="A160" s="13"/>
      <c r="I160" s="81"/>
      <c r="J160" s="33"/>
      <c r="K160" s="33"/>
      <c r="L160" s="16"/>
    </row>
    <row r="161" spans="1:12" ht="15.75" customHeight="1" x14ac:dyDescent="0.25">
      <c r="A161" s="13"/>
      <c r="I161" s="81"/>
      <c r="J161" s="33"/>
      <c r="K161" s="33"/>
      <c r="L161" s="16"/>
    </row>
    <row r="162" spans="1:12" ht="15.75" customHeight="1" x14ac:dyDescent="0.25">
      <c r="A162" s="13"/>
      <c r="I162" s="81" t="s">
        <v>101</v>
      </c>
      <c r="J162" s="33"/>
      <c r="K162" s="33"/>
      <c r="L162" s="16"/>
    </row>
    <row r="163" spans="1:12" ht="15.75" customHeight="1" x14ac:dyDescent="0.25">
      <c r="A163" s="324" t="str">
        <f>A5</f>
        <v>GOVERNO DO ESTADO DO RIO DE JANEIRO</v>
      </c>
      <c r="B163" s="324"/>
      <c r="C163" s="324"/>
      <c r="D163" s="324"/>
      <c r="E163" s="324"/>
      <c r="F163" s="324"/>
      <c r="G163" s="324"/>
      <c r="H163" s="324"/>
      <c r="I163" s="324"/>
      <c r="J163" s="33"/>
      <c r="K163" s="33"/>
      <c r="L163" s="16"/>
    </row>
    <row r="164" spans="1:12" ht="15.75" customHeight="1" x14ac:dyDescent="0.25">
      <c r="A164" s="324" t="str">
        <f>A6</f>
        <v>RELATÓRIO RESUMIDO DA EXECUÇÃO ORÇAMENTÁRIA</v>
      </c>
      <c r="B164" s="324"/>
      <c r="C164" s="324"/>
      <c r="D164" s="324"/>
      <c r="E164" s="324"/>
      <c r="F164" s="324"/>
      <c r="G164" s="324"/>
      <c r="H164" s="324"/>
      <c r="I164" s="324"/>
      <c r="J164" s="33"/>
      <c r="K164" s="33"/>
      <c r="L164" s="16"/>
    </row>
    <row r="165" spans="1:12" ht="15.75" customHeight="1" x14ac:dyDescent="0.25">
      <c r="A165" s="372" t="str">
        <f>A7</f>
        <v>DEMONSTRATIVO DOS RESULTADOS PRIMÁRIO E NOMINAL</v>
      </c>
      <c r="B165" s="372"/>
      <c r="C165" s="372"/>
      <c r="D165" s="372"/>
      <c r="E165" s="372"/>
      <c r="F165" s="372"/>
      <c r="G165" s="372"/>
      <c r="H165" s="372"/>
      <c r="I165" s="372"/>
      <c r="J165" s="33"/>
      <c r="K165" s="33"/>
      <c r="L165" s="16"/>
    </row>
    <row r="166" spans="1:12" ht="15.75" customHeight="1" x14ac:dyDescent="0.25">
      <c r="A166" s="324" t="str">
        <f>A8</f>
        <v>ORÇAMENTOS FISCAL E DA SEGURIDADE SOCIAL</v>
      </c>
      <c r="B166" s="324"/>
      <c r="C166" s="324"/>
      <c r="D166" s="324"/>
      <c r="E166" s="324"/>
      <c r="F166" s="324"/>
      <c r="G166" s="324"/>
      <c r="H166" s="324"/>
      <c r="I166" s="324"/>
      <c r="J166" s="33"/>
      <c r="K166" s="33"/>
      <c r="L166" s="16"/>
    </row>
    <row r="167" spans="1:12" ht="15.75" customHeight="1" x14ac:dyDescent="0.25">
      <c r="A167" s="324" t="str">
        <f>A9</f>
        <v>JANEIRO A FEVEREIRO 2026/BIMESTRE JANEIRO - FEVEREIRO</v>
      </c>
      <c r="B167" s="324"/>
      <c r="C167" s="324"/>
      <c r="D167" s="324"/>
      <c r="E167" s="324"/>
      <c r="F167" s="324"/>
      <c r="G167" s="324"/>
      <c r="H167" s="324"/>
      <c r="I167" s="324"/>
      <c r="J167" s="33"/>
      <c r="K167" s="33"/>
      <c r="L167" s="16"/>
    </row>
    <row r="168" spans="1:12" ht="15.75" customHeight="1" x14ac:dyDescent="0.25">
      <c r="A168" s="13"/>
      <c r="I168" s="81" t="str">
        <f>I11</f>
        <v>Emissão: 18/03/2026</v>
      </c>
      <c r="J168" s="33"/>
      <c r="K168" s="33"/>
      <c r="L168" s="16"/>
    </row>
    <row r="169" spans="1:12" ht="15.75" customHeight="1" x14ac:dyDescent="0.25">
      <c r="A169" s="13" t="str">
        <f>A12</f>
        <v>RREO - ANEXO 6 (LRF, art 53, inciso III)</v>
      </c>
      <c r="I169" s="81">
        <f>I12</f>
        <v>1</v>
      </c>
      <c r="J169" s="33"/>
      <c r="K169" s="33"/>
      <c r="L169" s="16"/>
    </row>
    <row r="170" spans="1:12" x14ac:dyDescent="0.25">
      <c r="A170" s="266" t="s">
        <v>102</v>
      </c>
      <c r="B170" s="327" t="s">
        <v>103</v>
      </c>
      <c r="C170" s="328"/>
      <c r="D170" s="328"/>
      <c r="E170" s="328"/>
      <c r="F170" s="328"/>
      <c r="G170" s="328"/>
      <c r="H170" s="328"/>
      <c r="I170" s="328"/>
      <c r="J170" s="39"/>
      <c r="K170" s="39"/>
      <c r="L170" s="16"/>
    </row>
    <row r="171" spans="1:12" x14ac:dyDescent="0.25">
      <c r="A171" s="267"/>
      <c r="B171" s="329"/>
      <c r="C171" s="330"/>
      <c r="D171" s="330"/>
      <c r="E171" s="330"/>
      <c r="F171" s="330"/>
      <c r="G171" s="330"/>
      <c r="H171" s="330"/>
      <c r="I171" s="330"/>
      <c r="J171" s="234"/>
      <c r="K171" s="16"/>
      <c r="L171" s="234"/>
    </row>
    <row r="172" spans="1:12" x14ac:dyDescent="0.25">
      <c r="A172" s="230" t="s">
        <v>104</v>
      </c>
      <c r="B172" s="40"/>
      <c r="C172" s="34"/>
      <c r="D172" s="34"/>
      <c r="E172" s="34"/>
      <c r="F172" s="34"/>
      <c r="G172" s="34"/>
      <c r="H172" s="34"/>
      <c r="I172" s="114">
        <f>I173+I174</f>
        <v>507991524.94999999</v>
      </c>
      <c r="J172" s="236"/>
      <c r="K172" s="237"/>
      <c r="L172" s="236"/>
    </row>
    <row r="173" spans="1:12" x14ac:dyDescent="0.25">
      <c r="A173" s="231" t="s">
        <v>105</v>
      </c>
      <c r="B173" s="41"/>
      <c r="C173" s="13"/>
      <c r="D173" s="13"/>
      <c r="E173" s="13"/>
      <c r="F173" s="13"/>
      <c r="G173" s="13"/>
      <c r="H173" s="13"/>
      <c r="I173" s="114">
        <v>0</v>
      </c>
      <c r="J173" s="16"/>
      <c r="L173" s="16"/>
    </row>
    <row r="174" spans="1:12" x14ac:dyDescent="0.25">
      <c r="A174" s="232" t="s">
        <v>106</v>
      </c>
      <c r="B174" s="41"/>
      <c r="C174" s="13"/>
      <c r="D174" s="13"/>
      <c r="E174" s="13"/>
      <c r="F174" s="13"/>
      <c r="G174" s="13"/>
      <c r="H174" s="13"/>
      <c r="I174" s="114">
        <v>507991524.94999999</v>
      </c>
      <c r="J174" s="84"/>
      <c r="L174" s="84"/>
    </row>
    <row r="175" spans="1:12" x14ac:dyDescent="0.25">
      <c r="A175" s="233" t="s">
        <v>107</v>
      </c>
      <c r="B175" s="42"/>
      <c r="C175" s="43"/>
      <c r="D175" s="43"/>
      <c r="E175" s="43"/>
      <c r="F175" s="43"/>
      <c r="G175" s="43"/>
      <c r="H175" s="43"/>
      <c r="I175" s="135">
        <v>895180882</v>
      </c>
      <c r="J175" s="236"/>
      <c r="L175" s="236"/>
    </row>
    <row r="176" spans="1:12" ht="9.9499999999999993" customHeight="1" x14ac:dyDescent="0.25">
      <c r="A176" s="144"/>
      <c r="B176" s="34"/>
      <c r="C176" s="34"/>
      <c r="D176" s="34"/>
      <c r="E176" s="34"/>
      <c r="F176" s="34"/>
      <c r="G176" s="34"/>
      <c r="H176" s="34"/>
      <c r="I176" s="15"/>
      <c r="J176" s="16"/>
      <c r="K176" s="16"/>
      <c r="L176" s="16"/>
    </row>
    <row r="177" spans="1:12" ht="15.75" hidden="1" customHeight="1" x14ac:dyDescent="0.25">
      <c r="A177" s="256" t="s">
        <v>108</v>
      </c>
      <c r="B177" s="256"/>
      <c r="C177" s="256"/>
      <c r="D177" s="256"/>
      <c r="E177" s="256"/>
      <c r="F177" s="256"/>
      <c r="G177" s="256"/>
      <c r="H177" s="256"/>
      <c r="I177" s="256"/>
      <c r="J177" s="169"/>
      <c r="K177" s="169"/>
      <c r="L177" s="16"/>
    </row>
    <row r="178" spans="1:12" ht="15.75" hidden="1" customHeight="1" x14ac:dyDescent="0.25">
      <c r="A178" s="262"/>
      <c r="B178" s="262"/>
      <c r="C178" s="262"/>
      <c r="D178" s="262"/>
      <c r="E178" s="262"/>
      <c r="F178" s="262"/>
      <c r="G178" s="262"/>
      <c r="H178" s="262"/>
      <c r="I178" s="262"/>
      <c r="J178" s="169"/>
      <c r="K178" s="169"/>
      <c r="L178" s="16"/>
    </row>
    <row r="179" spans="1:12" ht="15.75" hidden="1" customHeight="1" x14ac:dyDescent="0.25">
      <c r="A179" s="289" t="s">
        <v>109</v>
      </c>
      <c r="B179" s="255" t="s">
        <v>110</v>
      </c>
      <c r="C179" s="256"/>
      <c r="D179" s="256"/>
      <c r="E179" s="257"/>
      <c r="F179" s="268" t="s">
        <v>36</v>
      </c>
      <c r="G179" s="269"/>
      <c r="H179" s="269"/>
      <c r="I179" s="269"/>
      <c r="J179" s="169"/>
      <c r="K179" s="169"/>
      <c r="L179" s="16"/>
    </row>
    <row r="180" spans="1:12" ht="15.75" hidden="1" customHeight="1" x14ac:dyDescent="0.25">
      <c r="A180" s="290"/>
      <c r="B180" s="258"/>
      <c r="C180" s="259"/>
      <c r="D180" s="259"/>
      <c r="E180" s="260"/>
      <c r="F180" s="270"/>
      <c r="G180" s="271"/>
      <c r="H180" s="271"/>
      <c r="I180" s="271"/>
      <c r="J180" s="169"/>
      <c r="K180" s="169"/>
      <c r="L180" s="16"/>
    </row>
    <row r="181" spans="1:12" ht="15.75" hidden="1" customHeight="1" x14ac:dyDescent="0.25">
      <c r="A181" s="290"/>
      <c r="B181" s="261"/>
      <c r="C181" s="262"/>
      <c r="D181" s="262"/>
      <c r="E181" s="263"/>
      <c r="F181" s="264"/>
      <c r="G181" s="265"/>
      <c r="H181" s="265"/>
      <c r="I181" s="265"/>
      <c r="J181" s="169"/>
      <c r="K181" s="169"/>
      <c r="L181" s="16"/>
    </row>
    <row r="182" spans="1:12" ht="15.75" hidden="1" customHeight="1" x14ac:dyDescent="0.25">
      <c r="A182" s="326"/>
      <c r="B182" s="268" t="s">
        <v>111</v>
      </c>
      <c r="C182" s="289"/>
      <c r="D182" s="268" t="s">
        <v>194</v>
      </c>
      <c r="E182" s="289"/>
      <c r="F182" s="287" t="str">
        <f>B182</f>
        <v>Até Jun/ 2024</v>
      </c>
      <c r="G182" s="312"/>
      <c r="H182" s="268" t="str">
        <f>D182</f>
        <v>Até Jun/ 2025</v>
      </c>
      <c r="I182" s="269"/>
      <c r="J182" s="169"/>
      <c r="K182" s="169"/>
      <c r="L182" s="16"/>
    </row>
    <row r="183" spans="1:12" ht="15.75" hidden="1" customHeight="1" x14ac:dyDescent="0.25">
      <c r="A183" s="13" t="s">
        <v>112</v>
      </c>
      <c r="B183" s="145"/>
      <c r="C183" s="146">
        <f>SUM(C184:C186)</f>
        <v>50982168024.819992</v>
      </c>
      <c r="D183" s="116"/>
      <c r="E183" s="146">
        <f>SUM(E184:E186)</f>
        <v>55148789906.619995</v>
      </c>
      <c r="F183" s="13"/>
      <c r="G183" s="146">
        <f>SUM(G184:G186)</f>
        <v>46611095500.419998</v>
      </c>
      <c r="H183" s="116"/>
      <c r="I183" s="118">
        <f>SUM(I184:I186)</f>
        <v>49577945924.980003</v>
      </c>
      <c r="J183" s="169"/>
      <c r="K183" s="208"/>
      <c r="L183" s="16"/>
    </row>
    <row r="184" spans="1:12" ht="15.75" hidden="1" customHeight="1" x14ac:dyDescent="0.25">
      <c r="A184" s="13" t="s">
        <v>113</v>
      </c>
      <c r="B184" s="41"/>
      <c r="C184" s="147">
        <f>32160772271.55</f>
        <v>32160772271.549999</v>
      </c>
      <c r="D184" s="123"/>
      <c r="E184" s="147">
        <v>33683061738.919998</v>
      </c>
      <c r="F184" s="13"/>
      <c r="G184" s="62">
        <f>30899941879.21</f>
        <v>30899941879.209999</v>
      </c>
      <c r="H184" s="123"/>
      <c r="I184" s="62">
        <v>32032708558.790001</v>
      </c>
      <c r="J184" s="169"/>
      <c r="K184" s="208"/>
      <c r="L184" s="16"/>
    </row>
    <row r="185" spans="1:12" ht="15.75" hidden="1" customHeight="1" x14ac:dyDescent="0.25">
      <c r="A185" s="13" t="s">
        <v>114</v>
      </c>
      <c r="B185" s="41"/>
      <c r="C185" s="147">
        <f>2482755459.29</f>
        <v>2482755459.29</v>
      </c>
      <c r="D185" s="123"/>
      <c r="E185" s="147">
        <v>1383587088.5699999</v>
      </c>
      <c r="F185" s="13"/>
      <c r="G185" s="62">
        <f>2482733727.33</f>
        <v>2482733727.3299999</v>
      </c>
      <c r="H185" s="123"/>
      <c r="I185" s="62">
        <v>1383579975.6300001</v>
      </c>
      <c r="J185" s="169"/>
      <c r="K185" s="208"/>
      <c r="L185" s="16"/>
    </row>
    <row r="186" spans="1:12" ht="15.75" hidden="1" customHeight="1" x14ac:dyDescent="0.25">
      <c r="A186" s="13" t="s">
        <v>115</v>
      </c>
      <c r="B186" s="41"/>
      <c r="C186" s="147">
        <f>16338640293.98</f>
        <v>16338640293.98</v>
      </c>
      <c r="D186" s="123"/>
      <c r="E186" s="147">
        <v>20082141079.130001</v>
      </c>
      <c r="F186" s="13"/>
      <c r="G186" s="62">
        <f>13228419893.88</f>
        <v>13228419893.879999</v>
      </c>
      <c r="H186" s="123"/>
      <c r="I186" s="62">
        <v>16161657390.559999</v>
      </c>
      <c r="J186" s="169"/>
      <c r="K186" s="208"/>
      <c r="L186" s="16"/>
    </row>
    <row r="187" spans="1:12" ht="15.75" hidden="1" customHeight="1" x14ac:dyDescent="0.25">
      <c r="A187" s="13" t="s">
        <v>116</v>
      </c>
      <c r="B187" s="41"/>
      <c r="C187" s="147">
        <f>C183-C185</f>
        <v>48499412565.529991</v>
      </c>
      <c r="D187" s="123"/>
      <c r="E187" s="147">
        <f>E183-E185</f>
        <v>53765202818.049995</v>
      </c>
      <c r="F187" s="13"/>
      <c r="G187" s="147">
        <f>G183-G185</f>
        <v>44128361773.089996</v>
      </c>
      <c r="H187" s="123"/>
      <c r="I187" s="62">
        <f>I183-I185</f>
        <v>48194365949.350006</v>
      </c>
      <c r="J187" s="169"/>
      <c r="K187" s="208"/>
      <c r="L187" s="16"/>
    </row>
    <row r="188" spans="1:12" ht="15.75" hidden="1" customHeight="1" x14ac:dyDescent="0.25">
      <c r="A188" s="13" t="s">
        <v>117</v>
      </c>
      <c r="B188" s="41"/>
      <c r="C188" s="147">
        <v>0</v>
      </c>
      <c r="D188" s="123"/>
      <c r="E188" s="147">
        <v>0</v>
      </c>
      <c r="F188" s="13"/>
      <c r="G188" s="147">
        <v>0</v>
      </c>
      <c r="H188" s="123"/>
      <c r="I188" s="62">
        <v>0</v>
      </c>
      <c r="J188" s="169"/>
      <c r="K188" s="208"/>
      <c r="L188" s="16"/>
    </row>
    <row r="189" spans="1:12" ht="15.75" hidden="1" customHeight="1" x14ac:dyDescent="0.25">
      <c r="A189" s="13" t="s">
        <v>118</v>
      </c>
      <c r="B189" s="148"/>
      <c r="C189" s="149">
        <f>493812715.68</f>
        <v>493812715.68000001</v>
      </c>
      <c r="D189" s="150"/>
      <c r="E189" s="149">
        <v>592263188.09000003</v>
      </c>
      <c r="F189" s="13"/>
      <c r="G189" s="149">
        <f>486801934.65</f>
        <v>486801934.64999998</v>
      </c>
      <c r="H189" s="150"/>
      <c r="I189" s="126">
        <v>566275205.48000002</v>
      </c>
      <c r="J189" s="169"/>
      <c r="K189" s="208"/>
      <c r="L189" s="16"/>
    </row>
    <row r="190" spans="1:12" ht="31.5" hidden="1" x14ac:dyDescent="0.25">
      <c r="A190" s="151" t="s">
        <v>119</v>
      </c>
      <c r="B190" s="152"/>
      <c r="C190" s="153">
        <f>C187-C188-C189</f>
        <v>48005599849.849991</v>
      </c>
      <c r="D190" s="154"/>
      <c r="E190" s="153">
        <f>E187-E188-E189</f>
        <v>53172939629.959999</v>
      </c>
      <c r="F190" s="155"/>
      <c r="G190" s="153">
        <f>G187-G188-G189</f>
        <v>43641559838.439995</v>
      </c>
      <c r="H190" s="154"/>
      <c r="I190" s="127">
        <f>I187-I188-I189</f>
        <v>47628090743.870003</v>
      </c>
      <c r="J190" s="169"/>
      <c r="K190" s="208"/>
      <c r="L190" s="16"/>
    </row>
    <row r="191" spans="1:12" x14ac:dyDescent="0.25">
      <c r="A191" s="34" t="s">
        <v>120</v>
      </c>
      <c r="B191" s="9"/>
      <c r="C191" s="9"/>
      <c r="D191" s="9"/>
      <c r="E191" s="9"/>
      <c r="F191" s="9"/>
      <c r="G191" s="9"/>
      <c r="H191" s="8"/>
      <c r="I191" s="82" t="s">
        <v>121</v>
      </c>
    </row>
    <row r="192" spans="1:12" x14ac:dyDescent="0.25">
      <c r="A192" s="317" t="s">
        <v>122</v>
      </c>
      <c r="B192" s="317"/>
      <c r="C192" s="317"/>
      <c r="D192" s="317"/>
      <c r="E192" s="317"/>
      <c r="F192" s="317"/>
      <c r="G192" s="317"/>
      <c r="H192" s="317"/>
      <c r="I192" s="317"/>
    </row>
    <row r="193" spans="1:13" ht="15.95" customHeight="1" x14ac:dyDescent="0.25">
      <c r="A193" s="316" t="s">
        <v>199</v>
      </c>
      <c r="B193" s="316"/>
      <c r="C193" s="316"/>
      <c r="D193" s="316"/>
      <c r="E193" s="316"/>
      <c r="F193" s="316"/>
      <c r="G193" s="316"/>
      <c r="H193" s="316"/>
      <c r="I193" s="316"/>
    </row>
    <row r="194" spans="1:13" x14ac:dyDescent="0.25">
      <c r="A194" s="316" t="s">
        <v>200</v>
      </c>
      <c r="B194" s="316"/>
      <c r="C194" s="316"/>
      <c r="D194" s="316"/>
      <c r="E194" s="316"/>
      <c r="F194" s="316"/>
      <c r="G194" s="316"/>
      <c r="H194" s="316"/>
      <c r="I194" s="316"/>
    </row>
    <row r="195" spans="1:13" ht="34.5" customHeight="1" x14ac:dyDescent="0.25">
      <c r="A195" s="316" t="s">
        <v>201</v>
      </c>
      <c r="B195" s="316"/>
      <c r="C195" s="316"/>
      <c r="D195" s="316"/>
      <c r="E195" s="316"/>
      <c r="F195" s="316"/>
      <c r="G195" s="316"/>
      <c r="H195" s="316"/>
      <c r="I195" s="316"/>
    </row>
    <row r="196" spans="1:13" ht="31.5" customHeight="1" x14ac:dyDescent="0.25">
      <c r="A196" s="316" t="s">
        <v>202</v>
      </c>
      <c r="B196" s="316"/>
      <c r="C196" s="316"/>
      <c r="D196" s="316"/>
      <c r="E196" s="316"/>
      <c r="F196" s="316"/>
      <c r="G196" s="316"/>
      <c r="H196" s="316"/>
      <c r="I196" s="316"/>
    </row>
    <row r="197" spans="1:13" x14ac:dyDescent="0.25">
      <c r="A197" s="317" t="s">
        <v>203</v>
      </c>
      <c r="B197" s="317"/>
      <c r="C197" s="317"/>
      <c r="D197" s="317"/>
      <c r="E197" s="317"/>
      <c r="F197" s="317"/>
      <c r="G197" s="317"/>
      <c r="H197" s="317"/>
      <c r="I197" s="317"/>
    </row>
    <row r="198" spans="1:13" ht="15.75" hidden="1" customHeight="1" x14ac:dyDescent="0.25">
      <c r="A198" s="311" t="s">
        <v>123</v>
      </c>
      <c r="B198" s="311"/>
      <c r="C198" s="311"/>
      <c r="D198" s="311"/>
      <c r="E198" s="311"/>
      <c r="F198" s="311"/>
      <c r="G198" s="311"/>
      <c r="H198" s="311"/>
      <c r="I198" s="311"/>
    </row>
    <row r="199" spans="1:13" x14ac:dyDescent="0.25">
      <c r="A199" s="73"/>
      <c r="B199" s="73"/>
      <c r="C199" s="73"/>
      <c r="D199" s="73"/>
      <c r="E199" s="73"/>
      <c r="F199" s="73"/>
      <c r="G199" s="73"/>
      <c r="H199" s="73"/>
      <c r="I199" s="73"/>
    </row>
    <row r="200" spans="1:13" hidden="1" x14ac:dyDescent="0.25">
      <c r="A200" s="303" t="s">
        <v>124</v>
      </c>
      <c r="B200" s="303"/>
      <c r="C200" s="303"/>
      <c r="D200" s="303"/>
      <c r="E200" s="303"/>
      <c r="F200" s="303"/>
      <c r="G200" s="303"/>
      <c r="H200" s="303"/>
      <c r="I200" s="303"/>
      <c r="J200" s="1"/>
      <c r="K200" s="1"/>
      <c r="L200" s="1"/>
      <c r="M200" s="1"/>
    </row>
    <row r="201" spans="1:13" hidden="1" x14ac:dyDescent="0.25">
      <c r="A201" s="309"/>
      <c r="B201" s="309"/>
      <c r="C201" s="309"/>
      <c r="D201" s="309"/>
      <c r="E201" s="306"/>
      <c r="F201" s="306"/>
      <c r="G201" s="306"/>
      <c r="H201" s="306"/>
      <c r="I201" s="306"/>
      <c r="J201" s="1"/>
      <c r="K201" s="1"/>
      <c r="L201" s="1"/>
      <c r="M201" s="1"/>
    </row>
    <row r="202" spans="1:13" hidden="1" x14ac:dyDescent="0.25">
      <c r="A202" s="349" t="s">
        <v>125</v>
      </c>
      <c r="B202" s="302" t="s">
        <v>7</v>
      </c>
      <c r="C202" s="303"/>
      <c r="D202" s="304"/>
      <c r="E202" s="294" t="s">
        <v>126</v>
      </c>
      <c r="F202" s="295"/>
      <c r="G202" s="295"/>
      <c r="H202" s="295"/>
      <c r="I202" s="295"/>
      <c r="J202" s="1"/>
      <c r="K202" s="1"/>
      <c r="L202" s="1"/>
      <c r="M202" s="1"/>
    </row>
    <row r="203" spans="1:13" ht="15.75" hidden="1" customHeight="1" x14ac:dyDescent="0.25">
      <c r="A203" s="350"/>
      <c r="B203" s="305"/>
      <c r="C203" s="306"/>
      <c r="D203" s="307"/>
      <c r="E203" s="296"/>
      <c r="F203" s="297"/>
      <c r="G203" s="297"/>
      <c r="H203" s="297"/>
      <c r="I203" s="297"/>
      <c r="J203" s="1"/>
      <c r="K203" s="1"/>
      <c r="L203" s="1"/>
      <c r="M203" s="1"/>
    </row>
    <row r="204" spans="1:13" hidden="1" x14ac:dyDescent="0.25">
      <c r="A204" s="351"/>
      <c r="B204" s="308"/>
      <c r="C204" s="309"/>
      <c r="D204" s="310"/>
      <c r="E204" s="292" t="str">
        <f>C61</f>
        <v>ATÉ FEVEREIRO/2026</v>
      </c>
      <c r="F204" s="293"/>
      <c r="G204" s="293"/>
      <c r="H204" s="292" t="s">
        <v>127</v>
      </c>
      <c r="I204" s="293"/>
      <c r="J204" s="1"/>
      <c r="K204" s="1"/>
      <c r="L204" s="1"/>
      <c r="M204" s="1"/>
    </row>
    <row r="205" spans="1:13" hidden="1" x14ac:dyDescent="0.25">
      <c r="A205" s="64" t="s">
        <v>128</v>
      </c>
      <c r="B205" s="65"/>
      <c r="C205" s="66"/>
      <c r="D205" s="92">
        <f>B58+B37-B45</f>
        <v>102523703255.38998</v>
      </c>
      <c r="E205" s="65"/>
      <c r="F205" s="300">
        <f>I58+I37-I45</f>
        <v>19765664689.029999</v>
      </c>
      <c r="G205" s="301"/>
      <c r="H205" s="65"/>
      <c r="I205" s="93">
        <v>11747592813</v>
      </c>
      <c r="J205" s="7"/>
      <c r="K205" s="7"/>
      <c r="L205" s="1"/>
      <c r="M205" s="1"/>
    </row>
    <row r="206" spans="1:13" hidden="1" x14ac:dyDescent="0.2">
      <c r="A206" s="2"/>
      <c r="B206" s="1"/>
      <c r="C206" s="1"/>
      <c r="D206" s="1"/>
      <c r="E206" s="1"/>
      <c r="F206" s="1"/>
      <c r="G206" s="1"/>
      <c r="H206" s="1"/>
      <c r="I206" s="1"/>
      <c r="J206" s="5"/>
      <c r="K206" s="5"/>
      <c r="L206" s="3"/>
      <c r="M206" s="1"/>
    </row>
    <row r="207" spans="1:13" hidden="1" x14ac:dyDescent="0.25">
      <c r="A207" s="325" t="s">
        <v>129</v>
      </c>
      <c r="B207" s="361" t="s">
        <v>34</v>
      </c>
      <c r="C207" s="291" t="s">
        <v>35</v>
      </c>
      <c r="D207" s="291"/>
      <c r="E207" s="291" t="s">
        <v>36</v>
      </c>
      <c r="F207" s="291"/>
      <c r="G207" s="291"/>
      <c r="H207" s="291" t="s">
        <v>130</v>
      </c>
      <c r="I207" s="341"/>
      <c r="J207" s="1"/>
      <c r="K207" s="1"/>
      <c r="L207" s="1"/>
      <c r="M207" s="1"/>
    </row>
    <row r="208" spans="1:13" ht="15.75" hidden="1" customHeight="1" x14ac:dyDescent="0.25">
      <c r="A208" s="325"/>
      <c r="B208" s="361"/>
      <c r="C208" s="291"/>
      <c r="D208" s="291"/>
      <c r="E208" s="291"/>
      <c r="F208" s="291"/>
      <c r="G208" s="291"/>
      <c r="H208" s="291"/>
      <c r="I208" s="341"/>
      <c r="J208" s="1"/>
      <c r="K208" s="1"/>
      <c r="L208" s="1"/>
      <c r="M208" s="1"/>
    </row>
    <row r="209" spans="1:13" hidden="1" x14ac:dyDescent="0.25">
      <c r="A209" s="325"/>
      <c r="B209" s="361"/>
      <c r="C209" s="74" t="str">
        <f>E204</f>
        <v>ATÉ FEVEREIRO/2026</v>
      </c>
      <c r="D209" s="74" t="str">
        <f>H204</f>
        <v>Até Fev/2019</v>
      </c>
      <c r="E209" s="74" t="str">
        <f>C209</f>
        <v>ATÉ FEVEREIRO/2026</v>
      </c>
      <c r="F209" s="291" t="str">
        <f>D209</f>
        <v>Até Fev/2019</v>
      </c>
      <c r="G209" s="291"/>
      <c r="H209" s="74" t="s">
        <v>131</v>
      </c>
      <c r="I209" s="75" t="s">
        <v>132</v>
      </c>
      <c r="J209" s="1"/>
      <c r="K209" s="1"/>
      <c r="L209" s="1"/>
      <c r="M209" s="1"/>
    </row>
    <row r="210" spans="1:13" hidden="1" x14ac:dyDescent="0.25">
      <c r="A210" s="67" t="s">
        <v>133</v>
      </c>
      <c r="B210" s="68">
        <f>B87+B80</f>
        <v>116480896149.12001</v>
      </c>
      <c r="C210" s="68">
        <f>C87+C80</f>
        <v>23200348652.18</v>
      </c>
      <c r="D210" s="69">
        <v>12149819362</v>
      </c>
      <c r="E210" s="68">
        <f>D87+D80</f>
        <v>15288209301.680002</v>
      </c>
      <c r="F210" s="370">
        <v>9446595208</v>
      </c>
      <c r="G210" s="371"/>
      <c r="H210" s="90">
        <v>0</v>
      </c>
      <c r="I210" s="89">
        <v>382864416</v>
      </c>
      <c r="J210" s="80">
        <f>(D210-F210)-I210</f>
        <v>2320359738</v>
      </c>
      <c r="K210" s="80"/>
      <c r="L210" s="91" t="s">
        <v>134</v>
      </c>
      <c r="M210" s="1"/>
    </row>
    <row r="211" spans="1:13" hidden="1" x14ac:dyDescent="0.2">
      <c r="A211" s="2"/>
      <c r="B211" s="1"/>
      <c r="C211" s="1"/>
      <c r="D211" s="1"/>
      <c r="E211" s="1"/>
      <c r="F211" s="1"/>
      <c r="G211" s="1"/>
      <c r="H211" s="1"/>
      <c r="I211" s="1"/>
      <c r="J211" s="5"/>
      <c r="K211" s="5"/>
      <c r="L211" s="3"/>
      <c r="M211" s="1"/>
    </row>
    <row r="212" spans="1:13" hidden="1" x14ac:dyDescent="0.25">
      <c r="A212" s="76" t="s">
        <v>135</v>
      </c>
      <c r="B212" s="77">
        <f>D205-B210</f>
        <v>-13957192893.730026</v>
      </c>
      <c r="C212" s="77">
        <f>F205-C210</f>
        <v>-3434683963.1500015</v>
      </c>
      <c r="D212" s="77">
        <f>I205-D210</f>
        <v>-402226549</v>
      </c>
      <c r="E212" s="78">
        <f>F205-E210</f>
        <v>4477455387.3499966</v>
      </c>
      <c r="F212" s="368">
        <f>I205-F210</f>
        <v>2300997605</v>
      </c>
      <c r="G212" s="369"/>
      <c r="H212" s="79">
        <v>0</v>
      </c>
      <c r="I212" s="79">
        <v>0</v>
      </c>
      <c r="J212" s="1"/>
      <c r="K212" s="1"/>
      <c r="L212" s="1"/>
      <c r="M212" s="1"/>
    </row>
    <row r="213" spans="1:13" hidden="1" x14ac:dyDescent="0.2">
      <c r="A213" s="2"/>
      <c r="B213" s="1"/>
      <c r="C213" s="1"/>
      <c r="D213" s="1"/>
      <c r="E213" s="1"/>
      <c r="F213" s="1"/>
      <c r="G213" s="1"/>
      <c r="H213" s="1"/>
      <c r="I213" s="1"/>
      <c r="J213" s="5"/>
      <c r="K213" s="5"/>
      <c r="L213" s="3"/>
      <c r="M213" s="1"/>
    </row>
    <row r="214" spans="1:13" hidden="1" x14ac:dyDescent="0.25">
      <c r="A214" s="325" t="s">
        <v>136</v>
      </c>
      <c r="B214" s="291"/>
      <c r="C214" s="291"/>
      <c r="D214" s="291"/>
      <c r="E214" s="291"/>
      <c r="F214" s="291" t="s">
        <v>68</v>
      </c>
      <c r="G214" s="291"/>
      <c r="H214" s="291"/>
      <c r="I214" s="341"/>
      <c r="J214" s="1"/>
      <c r="K214" s="1"/>
      <c r="L214" s="1"/>
      <c r="M214" s="1"/>
    </row>
    <row r="215" spans="1:13" hidden="1" x14ac:dyDescent="0.25">
      <c r="A215" s="325"/>
      <c r="B215" s="291"/>
      <c r="C215" s="291"/>
      <c r="D215" s="291"/>
      <c r="E215" s="291"/>
      <c r="F215" s="291"/>
      <c r="G215" s="291"/>
      <c r="H215" s="291"/>
      <c r="I215" s="341"/>
      <c r="J215" s="1"/>
      <c r="K215" s="1"/>
      <c r="L215" s="1"/>
      <c r="M215" s="1"/>
    </row>
    <row r="216" spans="1:13" hidden="1" x14ac:dyDescent="0.25">
      <c r="A216" s="365" t="s">
        <v>137</v>
      </c>
      <c r="B216" s="365"/>
      <c r="C216" s="365"/>
      <c r="D216" s="365"/>
      <c r="E216" s="366"/>
      <c r="F216" s="71"/>
      <c r="G216" s="72"/>
      <c r="H216" s="72"/>
      <c r="I216" s="87">
        <f>I97</f>
        <v>-6637675169.3599997</v>
      </c>
      <c r="J216" s="4">
        <f>I216-I97</f>
        <v>0</v>
      </c>
      <c r="K216" s="4"/>
      <c r="L216" s="1"/>
      <c r="M216" s="1"/>
    </row>
    <row r="217" spans="1:13" hidden="1" x14ac:dyDescent="0.2">
      <c r="A217" s="2"/>
      <c r="B217" s="1"/>
      <c r="C217" s="1"/>
      <c r="D217" s="1"/>
      <c r="E217" s="1"/>
      <c r="F217" s="1"/>
      <c r="G217" s="1"/>
      <c r="H217" s="1"/>
      <c r="I217" s="1"/>
      <c r="J217" s="5"/>
      <c r="K217" s="5"/>
      <c r="L217" s="3"/>
      <c r="M217" s="1"/>
    </row>
    <row r="218" spans="1:13" hidden="1" x14ac:dyDescent="0.25">
      <c r="A218" s="325" t="s">
        <v>138</v>
      </c>
      <c r="B218" s="291"/>
      <c r="C218" s="291"/>
      <c r="D218" s="291"/>
      <c r="E218" s="291"/>
      <c r="F218" s="291"/>
      <c r="G218" s="291"/>
      <c r="H218" s="291"/>
      <c r="I218" s="341"/>
      <c r="J218" s="1"/>
      <c r="K218" s="1"/>
      <c r="L218" s="1"/>
      <c r="M218" s="1"/>
    </row>
    <row r="219" spans="1:13" hidden="1" x14ac:dyDescent="0.25">
      <c r="A219" s="325"/>
      <c r="B219" s="291"/>
      <c r="C219" s="291"/>
      <c r="D219" s="291"/>
      <c r="E219" s="291"/>
      <c r="F219" s="291"/>
      <c r="G219" s="291"/>
      <c r="H219" s="291"/>
      <c r="I219" s="341"/>
      <c r="J219" s="1"/>
      <c r="K219" s="1"/>
      <c r="L219" s="1"/>
      <c r="M219" s="1"/>
    </row>
    <row r="220" spans="1:13" hidden="1" x14ac:dyDescent="0.25">
      <c r="A220" s="325" t="s">
        <v>139</v>
      </c>
      <c r="B220" s="341" t="s">
        <v>140</v>
      </c>
      <c r="C220" s="367"/>
      <c r="D220" s="367"/>
      <c r="E220" s="367"/>
      <c r="F220" s="367"/>
      <c r="G220" s="367"/>
      <c r="H220" s="367"/>
      <c r="I220" s="367"/>
      <c r="J220" s="83"/>
      <c r="K220" s="83"/>
      <c r="L220" s="1"/>
      <c r="M220" s="1"/>
    </row>
    <row r="221" spans="1:13" hidden="1" x14ac:dyDescent="0.25">
      <c r="A221" s="367"/>
      <c r="B221" s="294" t="s">
        <v>141</v>
      </c>
      <c r="C221" s="295"/>
      <c r="D221" s="295"/>
      <c r="E221" s="295"/>
      <c r="F221" s="302" t="s">
        <v>142</v>
      </c>
      <c r="G221" s="303"/>
      <c r="H221" s="303"/>
      <c r="I221" s="303"/>
      <c r="J221" s="1"/>
      <c r="K221" s="1"/>
      <c r="L221" s="1"/>
      <c r="M221" s="1"/>
    </row>
    <row r="222" spans="1:13" hidden="1" x14ac:dyDescent="0.25">
      <c r="A222" s="367"/>
      <c r="B222" s="305" t="s">
        <v>143</v>
      </c>
      <c r="C222" s="306"/>
      <c r="D222" s="306"/>
      <c r="E222" s="306"/>
      <c r="F222" s="363" t="s">
        <v>144</v>
      </c>
      <c r="G222" s="364"/>
      <c r="H222" s="364"/>
      <c r="I222" s="364"/>
      <c r="J222" s="1"/>
      <c r="K222" s="1"/>
      <c r="L222" s="1"/>
      <c r="M222" s="1"/>
    </row>
    <row r="223" spans="1:13" hidden="1" x14ac:dyDescent="0.25">
      <c r="A223" s="70" t="s">
        <v>145</v>
      </c>
      <c r="B223" s="71"/>
      <c r="C223" s="72"/>
      <c r="D223" s="72"/>
      <c r="E223" s="87">
        <v>4894466155.2399902</v>
      </c>
      <c r="F223" s="71"/>
      <c r="G223" s="72"/>
      <c r="H223" s="72"/>
      <c r="I223" s="87">
        <v>4894466155.2399902</v>
      </c>
      <c r="J223" s="348" t="s">
        <v>146</v>
      </c>
      <c r="K223" s="348"/>
      <c r="L223" s="348"/>
      <c r="M223" s="348"/>
    </row>
    <row r="224" spans="1:13" ht="15.75" hidden="1" customHeight="1" x14ac:dyDescent="0.2">
      <c r="A224" s="2"/>
      <c r="B224" s="1"/>
      <c r="C224" s="1"/>
      <c r="D224" s="1"/>
      <c r="E224" s="1"/>
      <c r="F224" s="1"/>
      <c r="G224" s="1"/>
      <c r="H224" s="1"/>
      <c r="I224" s="1"/>
      <c r="J224" s="5"/>
      <c r="K224" s="5"/>
      <c r="L224" s="3"/>
      <c r="M224" s="1"/>
    </row>
    <row r="225" spans="1:13" hidden="1" x14ac:dyDescent="0.25">
      <c r="A225" s="325" t="s">
        <v>147</v>
      </c>
      <c r="B225" s="291"/>
      <c r="C225" s="291"/>
      <c r="D225" s="291"/>
      <c r="E225" s="291"/>
      <c r="F225" s="291" t="s">
        <v>68</v>
      </c>
      <c r="G225" s="291"/>
      <c r="H225" s="291"/>
      <c r="I225" s="341"/>
      <c r="J225" s="1"/>
      <c r="K225" s="1"/>
      <c r="L225" s="1"/>
      <c r="M225" s="1"/>
    </row>
    <row r="226" spans="1:13" hidden="1" x14ac:dyDescent="0.25">
      <c r="A226" s="325"/>
      <c r="B226" s="291"/>
      <c r="C226" s="291"/>
      <c r="D226" s="291"/>
      <c r="E226" s="291"/>
      <c r="F226" s="342"/>
      <c r="G226" s="342"/>
      <c r="H226" s="342"/>
      <c r="I226" s="302"/>
      <c r="J226" s="1"/>
      <c r="K226" s="1"/>
      <c r="L226" s="1"/>
      <c r="M226" s="1"/>
    </row>
    <row r="227" spans="1:13" hidden="1" x14ac:dyDescent="0.25">
      <c r="A227" s="343" t="s">
        <v>148</v>
      </c>
      <c r="B227" s="344"/>
      <c r="C227" s="344"/>
      <c r="D227" s="344"/>
      <c r="E227" s="345"/>
      <c r="F227" s="71"/>
      <c r="G227" s="72"/>
      <c r="H227" s="72"/>
      <c r="I227" s="87" t="e">
        <f>#REF!</f>
        <v>#REF!</v>
      </c>
      <c r="J227" s="83" t="e">
        <f>I227-#REF!</f>
        <v>#REF!</v>
      </c>
      <c r="K227" s="83"/>
      <c r="L227" s="1"/>
      <c r="M227" s="1"/>
    </row>
    <row r="228" spans="1:13" ht="15.75" hidden="1" customHeight="1" x14ac:dyDescent="0.25">
      <c r="A228" s="141" t="s">
        <v>149</v>
      </c>
      <c r="B228" s="142"/>
      <c r="C228" s="142"/>
      <c r="D228" s="142"/>
      <c r="E228" s="142"/>
      <c r="F228" s="142"/>
      <c r="G228" s="142"/>
      <c r="H228" s="360" t="s">
        <v>150</v>
      </c>
      <c r="I228" s="360"/>
      <c r="J228" s="360"/>
      <c r="K228" s="360"/>
    </row>
    <row r="229" spans="1:13" ht="5.25" customHeight="1" x14ac:dyDescent="0.25">
      <c r="A229" s="17"/>
      <c r="H229" s="19"/>
      <c r="I229" s="19"/>
      <c r="J229" s="19"/>
      <c r="K229" s="19"/>
    </row>
    <row r="230" spans="1:13" ht="15.75" customHeight="1" x14ac:dyDescent="0.25">
      <c r="A230" s="17"/>
      <c r="B230" s="15"/>
      <c r="E230" s="15"/>
      <c r="I230" s="18"/>
      <c r="J230" s="19"/>
      <c r="K230" s="19"/>
    </row>
    <row r="231" spans="1:13" ht="15.75" customHeight="1" x14ac:dyDescent="0.25">
      <c r="A231" s="337" t="s">
        <v>151</v>
      </c>
      <c r="B231" s="337"/>
      <c r="C231" s="337"/>
      <c r="D231" s="337"/>
      <c r="E231" s="337"/>
      <c r="F231" s="337"/>
      <c r="G231" s="338"/>
      <c r="H231" s="346" t="str">
        <f>F110</f>
        <v>Até FEVEREIRO/2026</v>
      </c>
      <c r="I231" s="337"/>
      <c r="J231" s="396"/>
      <c r="K231" s="396"/>
      <c r="L231" s="396"/>
    </row>
    <row r="232" spans="1:13" ht="15.75" customHeight="1" x14ac:dyDescent="0.25">
      <c r="A232" s="339"/>
      <c r="B232" s="339"/>
      <c r="C232" s="339"/>
      <c r="D232" s="339"/>
      <c r="E232" s="339"/>
      <c r="F232" s="339"/>
      <c r="G232" s="340"/>
      <c r="H232" s="347"/>
      <c r="I232" s="339"/>
      <c r="J232" s="396"/>
      <c r="K232" s="396"/>
      <c r="L232" s="396"/>
    </row>
    <row r="233" spans="1:13" ht="15.75" customHeight="1" x14ac:dyDescent="0.25">
      <c r="A233" s="318" t="s">
        <v>97</v>
      </c>
      <c r="B233" s="318"/>
      <c r="C233" s="318"/>
      <c r="D233" s="318"/>
      <c r="E233" s="318"/>
      <c r="F233" s="318"/>
      <c r="G233" s="318"/>
      <c r="H233" s="356">
        <f>H234+H237+H245+H246+H247+H248</f>
        <v>-1184549699.5099778</v>
      </c>
      <c r="I233" s="357"/>
      <c r="J233" s="128"/>
      <c r="K233" s="19"/>
    </row>
    <row r="234" spans="1:13" ht="15.75" customHeight="1" x14ac:dyDescent="0.25">
      <c r="A234" s="318" t="s">
        <v>152</v>
      </c>
      <c r="B234" s="318"/>
      <c r="C234" s="318"/>
      <c r="D234" s="318"/>
      <c r="E234" s="318"/>
      <c r="F234" s="318"/>
      <c r="G234" s="318"/>
      <c r="H234" s="358">
        <f>SUM(H235:H236)</f>
        <v>5660493.1699999999</v>
      </c>
      <c r="I234" s="359"/>
      <c r="J234" s="19"/>
      <c r="K234" s="19"/>
    </row>
    <row r="235" spans="1:13" ht="15.75" customHeight="1" x14ac:dyDescent="0.25">
      <c r="A235" s="321" t="s">
        <v>153</v>
      </c>
      <c r="B235" s="321"/>
      <c r="C235" s="321"/>
      <c r="D235" s="321"/>
      <c r="E235" s="321"/>
      <c r="F235" s="321"/>
      <c r="G235" s="321"/>
      <c r="H235" s="322">
        <f>3086000</f>
        <v>3086000</v>
      </c>
      <c r="I235" s="323"/>
      <c r="J235" s="19"/>
      <c r="K235" s="19"/>
    </row>
    <row r="236" spans="1:13" ht="15.75" customHeight="1" x14ac:dyDescent="0.25">
      <c r="A236" s="321" t="s">
        <v>154</v>
      </c>
      <c r="B236" s="321"/>
      <c r="C236" s="321"/>
      <c r="D236" s="321"/>
      <c r="E236" s="321"/>
      <c r="F236" s="321"/>
      <c r="G236" s="321"/>
      <c r="H236" s="352">
        <f>2574493.17</f>
        <v>2574493.17</v>
      </c>
      <c r="I236" s="353"/>
      <c r="J236" s="19"/>
      <c r="K236" s="19"/>
    </row>
    <row r="237" spans="1:13" ht="15.75" customHeight="1" x14ac:dyDescent="0.25">
      <c r="A237" s="318" t="s">
        <v>207</v>
      </c>
      <c r="B237" s="318"/>
      <c r="C237" s="318"/>
      <c r="D237" s="318"/>
      <c r="E237" s="318"/>
      <c r="F237" s="318"/>
      <c r="G237" s="318"/>
      <c r="H237" s="354">
        <f>SUM(H238:I241)</f>
        <v>-1262232552.99</v>
      </c>
      <c r="I237" s="355"/>
      <c r="J237" s="19"/>
      <c r="K237" s="19"/>
    </row>
    <row r="238" spans="1:13" ht="15.75" customHeight="1" x14ac:dyDescent="0.25">
      <c r="A238" s="321" t="s">
        <v>155</v>
      </c>
      <c r="B238" s="321"/>
      <c r="C238" s="321"/>
      <c r="D238" s="321"/>
      <c r="E238" s="321"/>
      <c r="F238" s="321"/>
      <c r="G238" s="321"/>
      <c r="H238" s="322">
        <v>0</v>
      </c>
      <c r="I238" s="323"/>
      <c r="J238" s="19"/>
      <c r="K238" s="19"/>
    </row>
    <row r="239" spans="1:13" ht="15.75" customHeight="1" x14ac:dyDescent="0.25">
      <c r="A239" s="321" t="s">
        <v>156</v>
      </c>
      <c r="B239" s="321"/>
      <c r="C239" s="321"/>
      <c r="D239" s="321"/>
      <c r="E239" s="321"/>
      <c r="F239" s="321"/>
      <c r="G239" s="321"/>
      <c r="H239" s="322">
        <v>0</v>
      </c>
      <c r="I239" s="323"/>
      <c r="J239" s="19"/>
      <c r="K239" s="19"/>
    </row>
    <row r="240" spans="1:13" ht="15.75" customHeight="1" x14ac:dyDescent="0.25">
      <c r="A240" s="321" t="s">
        <v>157</v>
      </c>
      <c r="B240" s="321"/>
      <c r="C240" s="321"/>
      <c r="D240" s="321"/>
      <c r="E240" s="321"/>
      <c r="F240" s="321"/>
      <c r="G240" s="321"/>
      <c r="H240" s="331">
        <f>512960176.16</f>
        <v>512960176.16000003</v>
      </c>
      <c r="I240" s="332"/>
      <c r="J240" s="19"/>
      <c r="K240" s="19"/>
    </row>
    <row r="241" spans="1:11" ht="15.75" customHeight="1" x14ac:dyDescent="0.25">
      <c r="A241" s="321" t="s">
        <v>158</v>
      </c>
      <c r="B241" s="321"/>
      <c r="C241" s="321"/>
      <c r="D241" s="321"/>
      <c r="E241" s="321"/>
      <c r="F241" s="321"/>
      <c r="G241" s="321"/>
      <c r="H241" s="331">
        <f>-1775192729.15</f>
        <v>-1775192729.1500001</v>
      </c>
      <c r="I241" s="332"/>
      <c r="J241" s="19"/>
      <c r="K241" s="19"/>
    </row>
    <row r="242" spans="1:11" ht="15.75" hidden="1" customHeight="1" x14ac:dyDescent="0.25">
      <c r="A242" s="318" t="s">
        <v>159</v>
      </c>
      <c r="B242" s="318"/>
      <c r="C242" s="318"/>
      <c r="D242" s="318"/>
      <c r="E242" s="318"/>
      <c r="F242" s="318"/>
      <c r="G242" s="318"/>
      <c r="H242" s="319"/>
      <c r="I242" s="320"/>
      <c r="J242" s="19"/>
      <c r="K242" s="19"/>
    </row>
    <row r="243" spans="1:11" ht="15.75" hidden="1" customHeight="1" x14ac:dyDescent="0.25">
      <c r="A243" s="321" t="s">
        <v>160</v>
      </c>
      <c r="B243" s="321"/>
      <c r="C243" s="321"/>
      <c r="D243" s="321"/>
      <c r="E243" s="321"/>
      <c r="F243" s="321"/>
      <c r="G243" s="321"/>
      <c r="H243" s="322"/>
      <c r="I243" s="323"/>
      <c r="J243" s="19"/>
      <c r="K243" s="19"/>
    </row>
    <row r="244" spans="1:11" ht="15.75" hidden="1" customHeight="1" x14ac:dyDescent="0.25">
      <c r="A244" s="321" t="s">
        <v>161</v>
      </c>
      <c r="B244" s="321"/>
      <c r="C244" s="321"/>
      <c r="D244" s="321"/>
      <c r="E244" s="321"/>
      <c r="F244" s="321"/>
      <c r="G244" s="321"/>
      <c r="H244" s="322"/>
      <c r="I244" s="323"/>
      <c r="J244" s="19"/>
      <c r="K244" s="19"/>
    </row>
    <row r="245" spans="1:11" ht="15.75" hidden="1" customHeight="1" x14ac:dyDescent="0.25">
      <c r="A245" s="318" t="s">
        <v>162</v>
      </c>
      <c r="B245" s="318"/>
      <c r="C245" s="318"/>
      <c r="D245" s="318"/>
      <c r="E245" s="318"/>
      <c r="F245" s="318"/>
      <c r="G245" s="318"/>
      <c r="H245" s="319"/>
      <c r="I245" s="320"/>
      <c r="J245" s="19"/>
      <c r="K245" s="19"/>
    </row>
    <row r="246" spans="1:11" ht="15.75" customHeight="1" x14ac:dyDescent="0.25">
      <c r="A246" s="318" t="s">
        <v>163</v>
      </c>
      <c r="B246" s="318"/>
      <c r="C246" s="318"/>
      <c r="D246" s="318"/>
      <c r="E246" s="318"/>
      <c r="F246" s="318"/>
      <c r="G246" s="318"/>
      <c r="H246" s="319">
        <f>1071995.44</f>
        <v>1071995.44</v>
      </c>
      <c r="I246" s="320"/>
      <c r="J246" s="19"/>
      <c r="K246" s="19"/>
    </row>
    <row r="247" spans="1:11" ht="15.75" customHeight="1" x14ac:dyDescent="0.25">
      <c r="A247" s="318" t="s">
        <v>164</v>
      </c>
      <c r="B247" s="318"/>
      <c r="C247" s="318"/>
      <c r="D247" s="318"/>
      <c r="E247" s="318"/>
      <c r="F247" s="318"/>
      <c r="G247" s="318"/>
      <c r="H247" s="319">
        <f>631240.1</f>
        <v>631240.1</v>
      </c>
      <c r="I247" s="320"/>
      <c r="J247" s="19"/>
      <c r="K247" s="19"/>
    </row>
    <row r="248" spans="1:11" ht="15.75" customHeight="1" x14ac:dyDescent="0.25">
      <c r="A248" s="335" t="s">
        <v>165</v>
      </c>
      <c r="B248" s="335"/>
      <c r="C248" s="335"/>
      <c r="D248" s="335"/>
      <c r="E248" s="335"/>
      <c r="F248" s="335"/>
      <c r="G248" s="336"/>
      <c r="H248" s="333">
        <f>70319124.7700222</f>
        <v>70319124.770022199</v>
      </c>
      <c r="I248" s="334"/>
      <c r="J248" s="19"/>
      <c r="K248" s="19"/>
    </row>
    <row r="249" spans="1:11" ht="15.75" customHeight="1" x14ac:dyDescent="0.25">
      <c r="A249" s="157"/>
      <c r="B249" s="158"/>
      <c r="C249" s="158"/>
      <c r="D249" s="158"/>
      <c r="E249" s="158"/>
      <c r="F249" s="158"/>
      <c r="G249" s="158"/>
      <c r="H249" s="159"/>
      <c r="I249" s="170"/>
      <c r="J249" s="19"/>
      <c r="K249" s="19"/>
    </row>
    <row r="250" spans="1:11" ht="15.75" customHeight="1" x14ac:dyDescent="0.25">
      <c r="A250" s="17"/>
      <c r="H250" s="19"/>
      <c r="I250" s="19"/>
      <c r="J250" s="19"/>
      <c r="K250" s="19"/>
    </row>
    <row r="251" spans="1:11" ht="15.75" customHeight="1" x14ac:dyDescent="0.25">
      <c r="A251" s="17"/>
      <c r="H251" s="19"/>
      <c r="I251" s="19"/>
      <c r="J251" s="19"/>
      <c r="K251" s="19"/>
    </row>
    <row r="253" spans="1:11" x14ac:dyDescent="0.25">
      <c r="A253" s="11" t="s">
        <v>166</v>
      </c>
      <c r="B253" s="324" t="s">
        <v>167</v>
      </c>
      <c r="C253" s="324"/>
      <c r="D253" s="13"/>
      <c r="E253" s="324" t="s">
        <v>168</v>
      </c>
      <c r="F253" s="324"/>
      <c r="G253" s="324"/>
      <c r="H253" s="324"/>
      <c r="I253" s="324"/>
    </row>
    <row r="254" spans="1:11" x14ac:dyDescent="0.25">
      <c r="A254" s="11" t="s">
        <v>169</v>
      </c>
      <c r="B254" s="324" t="s">
        <v>170</v>
      </c>
      <c r="C254" s="324"/>
      <c r="D254" s="13"/>
      <c r="E254" s="324" t="s">
        <v>171</v>
      </c>
      <c r="F254" s="324"/>
      <c r="G254" s="324"/>
      <c r="H254" s="324"/>
      <c r="I254" s="324"/>
    </row>
    <row r="255" spans="1:11" x14ac:dyDescent="0.25">
      <c r="A255" s="11" t="s">
        <v>172</v>
      </c>
      <c r="B255" s="324" t="s">
        <v>173</v>
      </c>
      <c r="C255" s="324"/>
      <c r="D255" s="13"/>
      <c r="E255" s="324" t="s">
        <v>174</v>
      </c>
      <c r="F255" s="324"/>
      <c r="G255" s="324"/>
      <c r="H255" s="324"/>
      <c r="I255" s="324"/>
    </row>
    <row r="256" spans="1:11" x14ac:dyDescent="0.25">
      <c r="A256" s="17"/>
    </row>
  </sheetData>
  <mergeCells count="135">
    <mergeCell ref="J26:L27"/>
    <mergeCell ref="J97:M97"/>
    <mergeCell ref="L99:P103"/>
    <mergeCell ref="A193:I193"/>
    <mergeCell ref="A196:I196"/>
    <mergeCell ref="A214:E215"/>
    <mergeCell ref="F222:I222"/>
    <mergeCell ref="A216:E216"/>
    <mergeCell ref="B221:E221"/>
    <mergeCell ref="F221:I221"/>
    <mergeCell ref="A220:A222"/>
    <mergeCell ref="B220:I220"/>
    <mergeCell ref="F212:G212"/>
    <mergeCell ref="F210:G210"/>
    <mergeCell ref="A163:I163"/>
    <mergeCell ref="A164:I164"/>
    <mergeCell ref="A165:I165"/>
    <mergeCell ref="A166:I166"/>
    <mergeCell ref="A167:I167"/>
    <mergeCell ref="L128:O137"/>
    <mergeCell ref="A99:A101"/>
    <mergeCell ref="B109:I109"/>
    <mergeCell ref="H182:I182"/>
    <mergeCell ref="C207:D208"/>
    <mergeCell ref="H231:I232"/>
    <mergeCell ref="J223:M223"/>
    <mergeCell ref="A200:I201"/>
    <mergeCell ref="A202:A204"/>
    <mergeCell ref="H207:I208"/>
    <mergeCell ref="A240:G240"/>
    <mergeCell ref="H239:I239"/>
    <mergeCell ref="H238:I238"/>
    <mergeCell ref="A239:G239"/>
    <mergeCell ref="H240:I240"/>
    <mergeCell ref="H235:I235"/>
    <mergeCell ref="H236:I236"/>
    <mergeCell ref="A237:G237"/>
    <mergeCell ref="A236:G236"/>
    <mergeCell ref="H237:I237"/>
    <mergeCell ref="H233:I233"/>
    <mergeCell ref="H234:I234"/>
    <mergeCell ref="B222:E222"/>
    <mergeCell ref="A207:A209"/>
    <mergeCell ref="H228:K228"/>
    <mergeCell ref="F214:I215"/>
    <mergeCell ref="A218:I219"/>
    <mergeCell ref="B207:B209"/>
    <mergeCell ref="B255:C255"/>
    <mergeCell ref="E253:I253"/>
    <mergeCell ref="E254:I254"/>
    <mergeCell ref="E255:I255"/>
    <mergeCell ref="A225:E226"/>
    <mergeCell ref="A109:A111"/>
    <mergeCell ref="A179:A182"/>
    <mergeCell ref="B170:I171"/>
    <mergeCell ref="A242:G242"/>
    <mergeCell ref="H242:I242"/>
    <mergeCell ref="H241:I241"/>
    <mergeCell ref="A235:G235"/>
    <mergeCell ref="H248:I248"/>
    <mergeCell ref="A247:G247"/>
    <mergeCell ref="A248:G248"/>
    <mergeCell ref="A245:G245"/>
    <mergeCell ref="H243:I243"/>
    <mergeCell ref="A241:G241"/>
    <mergeCell ref="H245:I245"/>
    <mergeCell ref="B254:C254"/>
    <mergeCell ref="A231:G232"/>
    <mergeCell ref="A233:G233"/>
    <mergeCell ref="F225:I226"/>
    <mergeCell ref="A227:E227"/>
    <mergeCell ref="A246:G246"/>
    <mergeCell ref="H247:I247"/>
    <mergeCell ref="A244:G244"/>
    <mergeCell ref="H244:I244"/>
    <mergeCell ref="A243:G243"/>
    <mergeCell ref="A234:G234"/>
    <mergeCell ref="H246:I246"/>
    <mergeCell ref="B253:C253"/>
    <mergeCell ref="A238:G238"/>
    <mergeCell ref="F209:G209"/>
    <mergeCell ref="H204:I204"/>
    <mergeCell ref="B182:C182"/>
    <mergeCell ref="D182:E182"/>
    <mergeCell ref="E202:I203"/>
    <mergeCell ref="E204:G204"/>
    <mergeCell ref="E207:G208"/>
    <mergeCell ref="B110:E110"/>
    <mergeCell ref="A95:A96"/>
    <mergeCell ref="F205:G205"/>
    <mergeCell ref="B122:I123"/>
    <mergeCell ref="B202:D204"/>
    <mergeCell ref="A198:I198"/>
    <mergeCell ref="A122:A123"/>
    <mergeCell ref="F182:G182"/>
    <mergeCell ref="B95:I96"/>
    <mergeCell ref="A195:I195"/>
    <mergeCell ref="A194:I194"/>
    <mergeCell ref="A192:I192"/>
    <mergeCell ref="A197:I197"/>
    <mergeCell ref="A5:I5"/>
    <mergeCell ref="A6:I6"/>
    <mergeCell ref="A7:I7"/>
    <mergeCell ref="A8:I8"/>
    <mergeCell ref="A9:I9"/>
    <mergeCell ref="F110:I110"/>
    <mergeCell ref="F111:I111"/>
    <mergeCell ref="B99:I99"/>
    <mergeCell ref="A61:A65"/>
    <mergeCell ref="B61:B65"/>
    <mergeCell ref="B100:I101"/>
    <mergeCell ref="E62:E65"/>
    <mergeCell ref="H62:I64"/>
    <mergeCell ref="B15:B17"/>
    <mergeCell ref="A15:A17"/>
    <mergeCell ref="A13:I14"/>
    <mergeCell ref="C15:I15"/>
    <mergeCell ref="D62:D65"/>
    <mergeCell ref="A107:I108"/>
    <mergeCell ref="C16:I16"/>
    <mergeCell ref="C61:I61"/>
    <mergeCell ref="C17:I17"/>
    <mergeCell ref="C62:C65"/>
    <mergeCell ref="F62:G65"/>
    <mergeCell ref="J135:K136"/>
    <mergeCell ref="B179:E181"/>
    <mergeCell ref="B126:I128"/>
    <mergeCell ref="B111:E111"/>
    <mergeCell ref="A177:I178"/>
    <mergeCell ref="J126:J128"/>
    <mergeCell ref="A170:A171"/>
    <mergeCell ref="J131:K131"/>
    <mergeCell ref="F179:I181"/>
    <mergeCell ref="A126:A128"/>
    <mergeCell ref="J124:M124"/>
  </mergeCells>
  <printOptions horizontalCentered="1"/>
  <pageMargins left="0.70866141732283472" right="0.70866141732283472" top="0.39370078740157483" bottom="0.78740157480314965" header="0.31496062992125984" footer="0.31496062992125984"/>
  <pageSetup paperSize="9" scale="35" fitToHeight="0" orientation="portrait" r:id="rId1"/>
  <headerFooter alignWithMargins="0"/>
  <ignoredErrors>
    <ignoredError sqref="G77:I77 B19 B77:C77 D77:E77" formulaRange="1"/>
    <ignoredError sqref="I139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22B0-80FA-47E0-AA28-F9BD30DA11E6}">
  <dimension ref="C1:O1"/>
  <sheetViews>
    <sheetView workbookViewId="0">
      <selection activeCell="C4" sqref="C4:G7"/>
    </sheetView>
  </sheetViews>
  <sheetFormatPr defaultRowHeight="15" x14ac:dyDescent="0.25"/>
  <cols>
    <col min="3" max="3" width="18" style="166" bestFit="1" customWidth="1"/>
    <col min="4" max="4" width="9.140625" style="166"/>
    <col min="5" max="5" width="18" style="166" bestFit="1" customWidth="1"/>
    <col min="6" max="15" width="9.140625" style="166"/>
  </cols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98083F-1419-4DA7-A645-5A8C61644A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1C5065-11A7-4BBB-8513-AD958ED3E70E}">
  <ds:schemaRefs>
    <ds:schemaRef ds:uri="http://schemas.microsoft.com/office/2006/documentManagement/types"/>
    <ds:schemaRef ds:uri="ebfcc7d6-e1dc-4701-b230-8bbb8f498e60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B4718DD-9458-4B73-B8B2-FA0C05E3F4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6 - Primário Estados</vt:lpstr>
      <vt:lpstr>Planilha1</vt:lpstr>
      <vt:lpstr>'Anexo 6 - Primário Estados'!Area_de_impressao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Ferreira Costa</dc:creator>
  <cp:keywords/>
  <dc:description/>
  <cp:lastModifiedBy>Yago Barros Barbosa</cp:lastModifiedBy>
  <cp:revision/>
  <cp:lastPrinted>2026-03-19T19:05:52Z</cp:lastPrinted>
  <dcterms:created xsi:type="dcterms:W3CDTF">2015-03-20T14:54:41Z</dcterms:created>
  <dcterms:modified xsi:type="dcterms:W3CDTF">2026-03-31T21:34:46Z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