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SITE 4 BIM 2025\"/>
    </mc:Choice>
  </mc:AlternateContent>
  <xr:revisionPtr revIDLastSave="0" documentId="13_ncr:1_{87480B8A-1304-4280-94E9-E688C8E4AB4D}" xr6:coauthVersionLast="47" xr6:coauthVersionMax="47" xr10:uidLastSave="{00000000-0000-0000-0000-000000000000}"/>
  <bookViews>
    <workbookView xWindow="-120" yWindow="-120" windowWidth="29040" windowHeight="15720" xr2:uid="{3E55AABB-7DBD-4FDD-BDB5-5C69A70A6004}"/>
  </bookViews>
  <sheets>
    <sheet name="Anexo 6 - Primário Estados" sheetId="4" r:id="rId1"/>
    <sheet name="Planilha1" sheetId="5" r:id="rId2"/>
  </sheets>
  <definedNames>
    <definedName name="_xlnm.Print_Area" localSheetId="0">'Anexo 6 - Primário Estados'!$A$1:$I$254</definedName>
    <definedName name="Cancela">#REF!,#REF!</definedName>
    <definedName name="fdsafs">#REF!,#REF!</definedName>
    <definedName name="fdsf">#REF!</definedName>
    <definedName name="Ganhos_e_perdas_de_receita" localSheetId="0">#REF!</definedName>
    <definedName name="Ganhos_e_Perdas_de_Receita_99" localSheetId="0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Tabela_1___Déficit_da_Previdência_Social__RGPS" localSheetId="0">#REF!</definedName>
    <definedName name="Tabela_10___Resultado_Primário_do_Governo_Central_em_1999" localSheetId="0">#REF!</definedName>
    <definedName name="Tabela_2___Contribuições_Previdenciárias" localSheetId="0">#REF!</definedName>
    <definedName name="Tabela_3___Benefícios__previsto_x_realizado" localSheetId="0">#REF!</definedName>
    <definedName name="Tabela_4___Receitas_Administradas_pela_SRF__previsto_x_realizado" localSheetId="0">#REF!</definedName>
    <definedName name="Tabela_5___Receitas_Administradas_em_Agosto" localSheetId="0">#REF!</definedName>
    <definedName name="Tabela_6___Receitas_Diretamente_Arrecadadas" localSheetId="0">#REF!</definedName>
    <definedName name="Tabela_7___Déficit_da_Previdência_Social_em_1999" localSheetId="0">#REF!</definedName>
    <definedName name="Tabela_8___Receitas_Administradas__revisão_da_previsão" localSheetId="0">#REF!</definedName>
    <definedName name="Tabela_9___Resultado_Primário_de_1999" localSheetId="0">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7" i="4" l="1"/>
  <c r="H239" i="4"/>
  <c r="H240" i="4"/>
  <c r="H246" i="4"/>
  <c r="H245" i="4"/>
  <c r="H235" i="4"/>
  <c r="I128" i="4" l="1"/>
  <c r="I119" i="4"/>
  <c r="I92" i="4" l="1"/>
  <c r="I90" i="4"/>
  <c r="B88" i="4"/>
  <c r="C88" i="4"/>
  <c r="D88" i="4"/>
  <c r="E88" i="4"/>
  <c r="G88" i="4"/>
  <c r="H88" i="4"/>
  <c r="I88" i="4"/>
  <c r="I86" i="4"/>
  <c r="H86" i="4"/>
  <c r="G86" i="4"/>
  <c r="E86" i="4"/>
  <c r="D86" i="4"/>
  <c r="C86" i="4"/>
  <c r="B86" i="4"/>
  <c r="I82" i="4"/>
  <c r="H82" i="4"/>
  <c r="G82" i="4"/>
  <c r="E82" i="4"/>
  <c r="D82" i="4"/>
  <c r="C82" i="4"/>
  <c r="B82" i="4"/>
  <c r="I54" i="4"/>
  <c r="B54" i="4"/>
  <c r="I38" i="4"/>
  <c r="I123" i="4" l="1"/>
  <c r="I96" i="4"/>
  <c r="G188" i="4" l="1"/>
  <c r="G185" i="4"/>
  <c r="G184" i="4"/>
  <c r="G183" i="4"/>
  <c r="C188" i="4"/>
  <c r="C185" i="4"/>
  <c r="C184" i="4"/>
  <c r="C183" i="4"/>
  <c r="B76" i="4" l="1"/>
  <c r="E117" i="4"/>
  <c r="E116" i="4"/>
  <c r="E115" i="4"/>
  <c r="E114" i="4"/>
  <c r="E111" i="4"/>
  <c r="I68" i="4" l="1"/>
  <c r="B44" i="4"/>
  <c r="H233" i="4" l="1"/>
  <c r="I182" i="4"/>
  <c r="I186" i="4" s="1"/>
  <c r="I189" i="4" s="1"/>
  <c r="E182" i="4"/>
  <c r="I129" i="4"/>
  <c r="I113" i="4"/>
  <c r="I112" i="4" s="1"/>
  <c r="I118" i="4" s="1"/>
  <c r="D76" i="4"/>
  <c r="D74" i="4" s="1"/>
  <c r="G76" i="4"/>
  <c r="G74" i="4" s="1"/>
  <c r="G68" i="4"/>
  <c r="G65" i="4" s="1"/>
  <c r="G71" i="4" s="1"/>
  <c r="E68" i="4"/>
  <c r="E65" i="4" s="1"/>
  <c r="E71" i="4" s="1"/>
  <c r="B48" i="4"/>
  <c r="I48" i="4"/>
  <c r="I35" i="4"/>
  <c r="B29" i="4"/>
  <c r="I26" i="4"/>
  <c r="I19" i="4"/>
  <c r="H181" i="4"/>
  <c r="B26" i="4"/>
  <c r="C68" i="4"/>
  <c r="C65" i="4" s="1"/>
  <c r="C71" i="4" s="1"/>
  <c r="I171" i="4"/>
  <c r="E76" i="4"/>
  <c r="E74" i="4" s="1"/>
  <c r="C76" i="4"/>
  <c r="C74" i="4" s="1"/>
  <c r="B74" i="4"/>
  <c r="B68" i="4"/>
  <c r="B65" i="4" s="1"/>
  <c r="B71" i="4" s="1"/>
  <c r="I44" i="4"/>
  <c r="I29" i="4"/>
  <c r="I168" i="4"/>
  <c r="I167" i="4"/>
  <c r="A168" i="4"/>
  <c r="A166" i="4"/>
  <c r="A165" i="4"/>
  <c r="A164" i="4"/>
  <c r="A163" i="4"/>
  <c r="A162" i="4"/>
  <c r="I226" i="4"/>
  <c r="J226" i="4" s="1"/>
  <c r="H230" i="4"/>
  <c r="I51" i="4"/>
  <c r="G182" i="4"/>
  <c r="G186" i="4" s="1"/>
  <c r="G189" i="4" s="1"/>
  <c r="C182" i="4"/>
  <c r="C186" i="4" s="1"/>
  <c r="C189" i="4" s="1"/>
  <c r="F181" i="4"/>
  <c r="I215" i="4"/>
  <c r="J215" i="4"/>
  <c r="C60" i="4"/>
  <c r="E203" i="4" s="1"/>
  <c r="C208" i="4" s="1"/>
  <c r="E208" i="4" s="1"/>
  <c r="D68" i="4"/>
  <c r="D65" i="4" s="1"/>
  <c r="D71" i="4" s="1"/>
  <c r="F211" i="4"/>
  <c r="D211" i="4"/>
  <c r="J209" i="4"/>
  <c r="D208" i="4"/>
  <c r="F208" i="4" s="1"/>
  <c r="I76" i="4"/>
  <c r="I74" i="4" s="1"/>
  <c r="H76" i="4"/>
  <c r="H74" i="4" s="1"/>
  <c r="I65" i="4"/>
  <c r="I71" i="4" s="1"/>
  <c r="H68" i="4"/>
  <c r="H65" i="4" s="1"/>
  <c r="H71" i="4" s="1"/>
  <c r="B51" i="4"/>
  <c r="B125" i="4"/>
  <c r="B98" i="4"/>
  <c r="E113" i="4"/>
  <c r="E112" i="4" s="1"/>
  <c r="E118" i="4" s="1"/>
  <c r="H236" i="4"/>
  <c r="B35" i="4"/>
  <c r="B19" i="4"/>
  <c r="E186" i="4" l="1"/>
  <c r="E189" i="4" s="1"/>
  <c r="E209" i="4"/>
  <c r="H232" i="4"/>
  <c r="I41" i="4"/>
  <c r="B41" i="4"/>
  <c r="I18" i="4"/>
  <c r="B18" i="4"/>
  <c r="B38" i="4" s="1"/>
  <c r="I57" i="4" l="1"/>
  <c r="I58" i="4"/>
  <c r="I104" i="4" s="1"/>
  <c r="B58" i="4"/>
  <c r="B57" i="4"/>
  <c r="D204" i="4" s="1"/>
  <c r="B209" i="4"/>
  <c r="C209" i="4"/>
  <c r="B211" i="4" l="1"/>
  <c r="F204" i="4"/>
  <c r="E211" i="4" s="1"/>
  <c r="I137" i="4" l="1"/>
  <c r="C211" i="4"/>
  <c r="I13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Calil Tannus de Oliveira</author>
    <author>Renato Ferreira Costa</author>
    <author>Elayne C. Alparone Girão</author>
  </authors>
  <commentList>
    <comment ref="I134" authorId="0" shapeId="0" xr:uid="{2EB70040-44D1-4D4D-90B5-783D5AD4CB85}">
      <text>
        <r>
          <rPr>
            <sz val="10"/>
            <color indexed="81"/>
            <rFont val="Tahoma"/>
            <family val="2"/>
          </rPr>
          <t xml:space="preserve">Pasta FERNANDA  &gt;  Relatórios da LRF  &gt;  RREO  &gt;  MDF 9ª Edição:
</t>
        </r>
        <r>
          <rPr>
            <b/>
            <sz val="10"/>
            <color indexed="81"/>
            <rFont val="Tahoma"/>
            <family val="2"/>
          </rPr>
          <t>APOIO - RREO 06 - DESPESA ELEMENTO 91 (PRECATÓRIOS) - Despesa Paga (Incluindo RP e Retenções)</t>
        </r>
        <r>
          <rPr>
            <sz val="10"/>
            <color indexed="81"/>
            <rFont val="Tahoma"/>
            <family val="2"/>
          </rPr>
          <t xml:space="preserve">
Até Agosto/19  não apresentou saldo.</t>
        </r>
      </text>
    </comment>
    <comment ref="A176" authorId="1" shapeId="0" xr:uid="{0A47E5DD-C12E-4092-A1D7-EFAFED2A5E07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Pasta Fernanda: APOIO - DESPESAS PRIMÁRIAS CORRENTES APURADAS CONFORME O ART. 4º DA LC 156/16 (INCLUÍDAS AS DESPESAS INTRA-ORÇAMENTÁRIAS)</t>
        </r>
      </text>
    </comment>
    <comment ref="A178" authorId="0" shapeId="0" xr:uid="{45F9FFA6-D093-4915-AC44-7CCFE60362F7}">
      <text>
        <r>
          <rPr>
            <b/>
            <sz val="11"/>
            <color indexed="81"/>
            <rFont val="Tahoma"/>
            <family val="2"/>
          </rPr>
          <t xml:space="preserve">Fernanda Calil Tannus de Oliveira:
</t>
        </r>
        <r>
          <rPr>
            <sz val="11"/>
            <color indexed="81"/>
            <rFont val="Tahoma"/>
            <family val="2"/>
          </rPr>
          <t xml:space="preserve">Os estados que aderirem à renegociação de dívidas da Lei Complementar nº 156, de 28 de dezembro de 2016, devem elaborar também, no </t>
        </r>
        <r>
          <rPr>
            <b/>
            <sz val="11"/>
            <color indexed="81"/>
            <rFont val="Tahoma"/>
            <family val="2"/>
          </rPr>
          <t>terceiro</t>
        </r>
        <r>
          <rPr>
            <sz val="11"/>
            <color indexed="81"/>
            <rFont val="Tahoma"/>
            <family val="2"/>
          </rPr>
          <t xml:space="preserve"> e no </t>
        </r>
        <r>
          <rPr>
            <b/>
            <sz val="11"/>
            <color indexed="81"/>
            <rFont val="Tahoma"/>
            <family val="2"/>
          </rPr>
          <t>sexto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bimestre,</t>
        </r>
        <r>
          <rPr>
            <sz val="11"/>
            <color indexed="81"/>
            <rFont val="Tahoma"/>
            <family val="2"/>
          </rPr>
          <t xml:space="preserve"> o Demonstrativo de Cumprimento do Limite para Despesas Primárias Correntes.
O preenchimento desse quadro deverá ser feito em observância ao disposto no Decreto nº 9.056, de 24 de maio de 2017 e</t>
        </r>
        <r>
          <rPr>
            <b/>
            <sz val="11"/>
            <color indexed="81"/>
            <rFont val="Tahoma"/>
            <family val="2"/>
          </rPr>
          <t xml:space="preserve"> deverá considerar </t>
        </r>
        <r>
          <rPr>
            <sz val="11"/>
            <color indexed="81"/>
            <rFont val="Tahoma"/>
            <family val="2"/>
          </rPr>
          <t xml:space="preserve">os valores referentes às </t>
        </r>
        <r>
          <rPr>
            <b/>
            <sz val="11"/>
            <color indexed="81"/>
            <rFont val="Tahoma"/>
            <family val="2"/>
          </rPr>
          <t>despesas intraorçamentárias</t>
        </r>
        <r>
          <rPr>
            <sz val="11"/>
            <color indexed="81"/>
            <rFont val="Tahoma"/>
            <family val="2"/>
          </rPr>
          <t xml:space="preserve">.
</t>
        </r>
        <r>
          <rPr>
            <b/>
            <sz val="11"/>
            <color indexed="81"/>
            <rFont val="Tahoma"/>
            <family val="2"/>
          </rPr>
          <t>Art. 4º LC 156/16</t>
        </r>
        <r>
          <rPr>
            <sz val="11"/>
            <color indexed="81"/>
            <rFont val="Tahoma"/>
            <family val="2"/>
          </rPr>
          <t xml:space="preserve"> - Estabelece, para os </t>
        </r>
        <r>
          <rPr>
            <u/>
            <sz val="11"/>
            <color indexed="81"/>
            <rFont val="Tahoma"/>
            <family val="2"/>
          </rPr>
          <t>dois exercícios subsequentes</t>
        </r>
        <r>
          <rPr>
            <sz val="11"/>
            <color indexed="81"/>
            <rFont val="Tahoma"/>
            <family val="2"/>
          </rPr>
          <t xml:space="preserve"> à assinatura do termo aditivo, que o </t>
        </r>
        <r>
          <rPr>
            <u/>
            <sz val="11"/>
            <color indexed="81"/>
            <rFont val="Tahoma"/>
            <family val="2"/>
          </rPr>
          <t>crescimento anual das despesas primárias correntes</t>
        </r>
        <r>
          <rPr>
            <sz val="11"/>
            <color indexed="81"/>
            <rFont val="Tahoma"/>
            <family val="2"/>
          </rPr>
          <t xml:space="preserve"> (exceto transferências constitucionais a Municípios e PASEP) fique</t>
        </r>
        <r>
          <rPr>
            <u/>
            <sz val="11"/>
            <color indexed="81"/>
            <rFont val="Tahoma"/>
            <family val="2"/>
          </rPr>
          <t xml:space="preserve"> limitado à variação da inflação</t>
        </r>
        <r>
          <rPr>
            <sz val="11"/>
            <color indexed="81"/>
            <rFont val="Tahoma"/>
            <family val="2"/>
          </rPr>
          <t xml:space="preserve">, aferida anualmente pelo </t>
        </r>
        <r>
          <rPr>
            <u/>
            <sz val="11"/>
            <color indexed="81"/>
            <rFont val="Tahoma"/>
            <family val="2"/>
          </rPr>
          <t>IPCA</t>
        </r>
        <r>
          <rPr>
            <sz val="11"/>
            <color indexed="81"/>
            <rFont val="Tahoma"/>
            <family val="2"/>
          </rPr>
          <t xml:space="preserve">.
</t>
        </r>
      </text>
    </comment>
    <comment ref="A187" authorId="1" shapeId="0" xr:uid="{D27AF501-3121-4977-B307-17E0CF78CE63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Fazemos por Dedução da Receita, não por Despesa.</t>
        </r>
      </text>
    </comment>
    <comment ref="A188" authorId="1" shapeId="0" xr:uid="{614A17A2-1D35-4B3E-B785-8F8B9AA6E761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Natureza 33904706</t>
        </r>
      </text>
    </comment>
    <comment ref="D204" authorId="0" shapeId="0" xr:uid="{25F917A9-3BC1-46C9-A481-03DA06E36063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Outras Receitas Financeiras (III)
(-) Alienação de Bens  </t>
        </r>
      </text>
    </comment>
    <comment ref="F204" authorId="2" shapeId="0" xr:uid="{66766B1F-E1AF-495D-B639-82815D960B91}">
      <text>
        <r>
          <rPr>
            <b/>
            <sz val="9"/>
            <color indexed="81"/>
            <rFont val="Tahoma"/>
            <family val="2"/>
          </rPr>
          <t xml:space="preserve">Elayne C. Alparone Girão:
</t>
        </r>
        <r>
          <rPr>
            <sz val="9"/>
            <color indexed="81"/>
            <rFont val="Book Antiqua"/>
            <family val="1"/>
          </rPr>
          <t>Adaptação p/MDF 7ª Ed.: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+ Outras Receitas Financeiras (III)
(-) Alienação de Bens  </t>
        </r>
      </text>
    </comment>
    <comment ref="C209" authorId="0" shapeId="0" xr:uid="{825B25B6-B811-4797-B2E8-FAABC89AC297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E209" authorId="0" shapeId="0" xr:uid="{41A2432B-9D12-4EDF-88D5-8AD075D30AE6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I209" authorId="0" shapeId="0" xr:uid="{04A6F78B-8C88-4993-8A18-186D5E76F568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Valor do RREO 06 do 6º Bim 2018</t>
        </r>
      </text>
    </comment>
    <comment ref="A242" authorId="1" shapeId="0" xr:uid="{42C55EA0-81D4-43F9-959F-42D8581B212A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443930203</t>
        </r>
      </text>
    </comment>
    <comment ref="A243" authorId="1" shapeId="0" xr:uid="{D465FC84-C5B4-4405-801C-52F07C48D863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464110202 + 464130203
Não consideramos a conta 464130202 pois o saldo está muito alto (22 bi).</t>
        </r>
      </text>
    </comment>
  </commentList>
</comments>
</file>

<file path=xl/sharedStrings.xml><?xml version="1.0" encoding="utf-8"?>
<sst xmlns="http://schemas.openxmlformats.org/spreadsheetml/2006/main" count="218" uniqueCount="207">
  <si>
    <t>GOVERNO DO ESTADO DO RIO DE JANEIRO</t>
  </si>
  <si>
    <t>RELATÓRIO RESUMIDO DA EXECUÇÃO ORÇAMENTÁRIA</t>
  </si>
  <si>
    <t>DEMONSTRATIVO DOS RESULTADOS PRIMÁRIO E NOMINAL</t>
  </si>
  <si>
    <t>ORÇAMENTOS FISCAL E DA SEGURIDADE SOCIAL</t>
  </si>
  <si>
    <t>RREO - ANEXO 6 (LRF, art 53, inciso III)</t>
  </si>
  <si>
    <t>ACIMA DA LINHA</t>
  </si>
  <si>
    <t>RECEITAS PRIMÁRIAS</t>
  </si>
  <si>
    <t>PREVISÃO ATUALIZADA</t>
  </si>
  <si>
    <t xml:space="preserve">RECEITAS REALIZADAS </t>
  </si>
  <si>
    <t>(a)</t>
  </si>
  <si>
    <t>RECEITAS CORRENTES (EXCETO FONTES RPPS) (I)</t>
  </si>
  <si>
    <t xml:space="preserve">     Impostos, Taxas e Contribuições de Melhoria</t>
  </si>
  <si>
    <t xml:space="preserve">    Transferências Correntes</t>
  </si>
  <si>
    <t>Transferências da LC 87/1996</t>
  </si>
  <si>
    <t>N ENTRA MAIS</t>
  </si>
  <si>
    <t xml:space="preserve">    Demais Receitas Correntes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</si>
  <si>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</si>
  <si>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</si>
  <si>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</si>
  <si>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</si>
  <si>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</si>
  <si>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</si>
  <si>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  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</si>
  <si>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</si>
  <si>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</si>
  <si>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 Outras Alienações de Bens</t>
  </si>
  <si>
    <t xml:space="preserve">    Transferências de Capital</t>
  </si>
  <si>
    <t xml:space="preserve">    Outras Receitas de Capital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</si>
  <si>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</si>
  <si>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</si>
  <si>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</si>
  <si>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</si>
  <si>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</si>
  <si>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</si>
  <si>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DOTAÇÃO ATUALIZADA</t>
  </si>
  <si>
    <t>DESPESAS EMPENHADAS</t>
  </si>
  <si>
    <t>DESPESAS LIQUIDADAS</t>
  </si>
  <si>
    <t>DESPESAS PAGAS                           (a)</t>
  </si>
  <si>
    <t xml:space="preserve">RESTOS                             A PAGAR 
PROCESSADOS PAGOS                        (b) </t>
  </si>
  <si>
    <t>RESTOS A PAGAR 
NÃO PROCESSADOS</t>
  </si>
  <si>
    <t>LIQUIDADOS</t>
  </si>
  <si>
    <t>PAGOS                                (c)</t>
  </si>
  <si>
    <t>DESPESAS CORRENTES (EXCETO FONTES RPPS) (XVIII)</t>
  </si>
  <si>
    <t xml:space="preserve">   Pessoal e Encargos Sociais</t>
  </si>
  <si>
    <t xml:space="preserve">    Juros e Encargos da Dívida (XIX)</t>
  </si>
  <si>
    <t xml:space="preserve">   Outras Despesas Correntes</t>
  </si>
  <si>
    <t xml:space="preserve">      Transferências Constitucionais e Legais</t>
  </si>
  <si>
    <t xml:space="preserve">      Demais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</si>
  <si>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</si>
  <si>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</si>
  <si>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</si>
  <si>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</si>
  <si>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</si>
  <si>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</si>
  <si>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</si>
  <si>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</si>
  <si>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</si>
  <si>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</si>
  <si>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</si>
  <si>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</si>
  <si>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</si>
  <si>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</si>
  <si>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</si>
  <si>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</si>
  <si>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</si>
  <si>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</si>
  <si>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</si>
  <si>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</si>
  <si>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VALOR CORRENTE</t>
  </si>
  <si>
    <t>JUROS NOMINAIS</t>
  </si>
  <si>
    <t>VALOR INCORRIDO</t>
  </si>
  <si>
    <t>Juros, Encargos e Variações Monetárias Ativos (Exceto RPPS) (XXXVI)</t>
  </si>
  <si>
    <t>Juros, Encargos e Variações Monetárias Passivos (Exceto RPPS) (XXXVII)</t>
  </si>
  <si>
    <t>RESULTADO NOMINAL (SEM RPPS) - Acima da Linha (XXXVIII) =  XXXV + (XXXVI - XXXVII)</t>
  </si>
  <si>
    <t>ABAIXO DA LINHA</t>
  </si>
  <si>
    <t>CÁLCULO DO RESULTADO NOMINAL</t>
  </si>
  <si>
    <t>SALDO</t>
  </si>
  <si>
    <t>(b)</t>
  </si>
  <si>
    <t>DÍVIDA CONSOLIDADA (XXXIX)</t>
  </si>
  <si>
    <t>DEDUÇÕES (XL)</t>
  </si>
  <si>
    <t xml:space="preserve">    Disponibilidade de Caixa</t>
  </si>
  <si>
    <t xml:space="preserve">           Disponibilidade de Caixa Bruta</t>
  </si>
  <si>
    <t xml:space="preserve">           (-) Restos a Pagar Processados (XLI)  </t>
  </si>
  <si>
    <t xml:space="preserve">           (-) Depósitos Restituíveis e Valores Vinculados</t>
  </si>
  <si>
    <t xml:space="preserve">    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</si>
  <si>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</si>
  <si>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</si>
  <si>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</si>
  <si>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AJUSTE METODOLÓGICO</t>
  </si>
  <si>
    <t>VARIAÇÃO DO SALDO DE RPP (XLIV) =  (XLIb - XLIa)</t>
  </si>
  <si>
    <t>RECEITA DE ALIENAÇÃO DE INVESTIMENTOS PERMANENTES (XLV) = (XI)</t>
  </si>
  <si>
    <t>PASSIVOS RECONHECIDOS NA DC (XXXIV)</t>
  </si>
  <si>
    <t>VARIAÇÃO CAMBIAL (XLVI)</t>
  </si>
  <si>
    <t>VARIAÇÃO DO SALDO DE PRECATÓRIOS INTEGRANTES DA DC (XLVII)</t>
  </si>
  <si>
    <t>VARIAÇÃO DO SALDO DAS DEMAIS OBRIGAÇÕES INTEGRANTES DA DC (XLVIII)</t>
  </si>
  <si>
    <t>PAGAMENTO DE PRECATÓRIOS INTEGRANTES DA DC (XXXVI)</t>
  </si>
  <si>
    <t>AJUSTES RELATIVOS AO RPPS (XXXVII)</t>
  </si>
  <si>
    <t>OUTROS AJUSTES (XLIX)</t>
  </si>
  <si>
    <t>RESULTADO NOMINAL (SEM RPPS) AJUSTADO - Abaixo da Linha (L) = [XLIII + (XLIV - XLV + XLVI + XLVII + XLVIII) +/- (XLIX)]</t>
  </si>
  <si>
    <t>RESULTADO PRIMÁRIO (SEM RPPS) - Abaixo da Linha (LI) =  (L) - (XXXVI - XXXVII)</t>
  </si>
  <si>
    <t>Continua (1/2)</t>
  </si>
  <si>
    <t xml:space="preserve">Continuação </t>
  </si>
  <si>
    <t>INFORMAÇÕES ADICIONAIS</t>
  </si>
  <si>
    <t>PREVISÃO ORÇAMENTÁRIA</t>
  </si>
  <si>
    <t>SALDO DE EXERCÍCIOS ANTERIORES</t>
  </si>
  <si>
    <t xml:space="preserve">   Recursos Arrecadados em Exercícios Anteriores - RPPS</t>
  </si>
  <si>
    <t xml:space="preserve">   Superávit Financeiro Utilizado para Abertura e Reabertura de Créditos Adicionais</t>
  </si>
  <si>
    <t>RESERVA ORÇAMENTÁRIA DO RPPS</t>
  </si>
  <si>
    <t>DEMONSTRATIVO DE CUMPRIMENTO DO LIMITE PARA DESPESAS PRIMÁRIAS CORRENTES</t>
  </si>
  <si>
    <t>DESPESAS PRIMÁRIAS CORRENTES * APURADAS CONFORME O ART. 4º DA LC 156/16 (INCLUÍDAS AS DESPESAS INTRA-ORÇAMENTÁRIAS)</t>
  </si>
  <si>
    <t>DESPESAS 
EMPENHADAS</t>
  </si>
  <si>
    <t>Até Jun/ 2024</t>
  </si>
  <si>
    <t>DESPESAS CORRENTES (LII)</t>
  </si>
  <si>
    <t xml:space="preserve">    Pessoal e Encargos Sociais</t>
  </si>
  <si>
    <t xml:space="preserve">    Juros e Encargos da Dívida (LIII)</t>
  </si>
  <si>
    <t xml:space="preserve">    Outras Despesas Correntes</t>
  </si>
  <si>
    <t>DESPESAS PRIMÁRIAS CORRENTES (LIV) = (LII - LIII)</t>
  </si>
  <si>
    <t>Transferências Constitucionais (LV)</t>
  </si>
  <si>
    <t>Contribuições para o PIS/PASEP (LVI)</t>
  </si>
  <si>
    <t>DESPESAS PRIMÁRIAS CORRENTES APURADAS CONFORME O ART. 4º DA LC 156/16 (LVII) = (LIV - LV - LVI)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</si>
  <si>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</si>
  <si>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</si>
  <si>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</si>
  <si>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3 -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</si>
  <si>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5 - Este Demonstrativo não considera a casa dos centavos.</t>
  </si>
  <si>
    <t xml:space="preserve">  *Apuração das Despesas Primárias Correntes para o cálculo do teto de gastos, em atendimento ao disposto no Decreto nº 9.056 de 24 de maio de 2017, conforme estabelecido no art. 4º da Lei Complementar nº 156/2016.</t>
  </si>
  <si>
    <t>RESULTADO PRIMÁRIO CONFORME MODELO DA 7ª EDIÇÃO DO MDF</t>
  </si>
  <si>
    <t xml:space="preserve">RECEITAS PRIMÁRIAS                                                                                            </t>
  </si>
  <si>
    <t>RECEITAS REALIZADAS</t>
  </si>
  <si>
    <t>Até Fev/2019</t>
  </si>
  <si>
    <t>RECEITA PRIMÁRIA TOTAL (VII) = (I + VI)</t>
  </si>
  <si>
    <t xml:space="preserve">DESPESAS PRIMÁRIAS </t>
  </si>
  <si>
    <t>INSCRITAS EM RESTOS A PAGAR</t>
  </si>
  <si>
    <t>Em 2020</t>
  </si>
  <si>
    <t>Em 2019</t>
  </si>
  <si>
    <t>DESPESA PRIMÁRIA TOTAL (XVIII) = (X + XV + XVI + XVII)</t>
  </si>
  <si>
    <t>Em Dezembro, essa diferença tem que ser zero!</t>
  </si>
  <si>
    <t>RESULTADO PRIMÁRIO (XIX) = (VII - XVIII)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</si>
  <si>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</si>
  <si>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</si>
  <si>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</si>
  <si>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 xml:space="preserve">RESULTADO NOMINAL </t>
  </si>
  <si>
    <t>PERÍODO DE REFERÊNCIA</t>
  </si>
  <si>
    <t>No Bimestre</t>
  </si>
  <si>
    <t>Até o Bimestre</t>
  </si>
  <si>
    <t>(VIc -VIb)</t>
  </si>
  <si>
    <t>(VIc - VIa)</t>
  </si>
  <si>
    <t>VALOR</t>
  </si>
  <si>
    <t>Ver cálculo na planilha da DCL (quadro cinza no final)</t>
  </si>
  <si>
    <t>DISCRIMINAÇÃO DA META FISCAL DE RESULTADO NOMINAL</t>
  </si>
  <si>
    <t>META DE RESULTADO NOMINAL FIXADA NO ANEXO DE METAS FISCAIS DA LDO P/ O EXERCÍCIO DE REFERÊNCIA</t>
  </si>
  <si>
    <t>* Apuração das Despesas Primárias Correntes para o cálculo do teto de gastos, em atendimento ao disposto no Decreto nº 9.056/2017, conforme estabelecido no art. 4º da Lei Complementar nº 156/2016.</t>
  </si>
  <si>
    <t>já que não terá o quadro acho que essa nota deveria sair</t>
  </si>
  <si>
    <t xml:space="preserve">DETALHAMENTO DO AJUSTE METODOLÓGICO </t>
  </si>
  <si>
    <t xml:space="preserve">   (+) Ajustes que Variam a Dívida Consolidada</t>
  </si>
  <si>
    <t xml:space="preserve">      Atualização Monetária de Sentenças Judiciais</t>
  </si>
  <si>
    <t xml:space="preserve">      Outras Variações Monetárias e Cambiais</t>
  </si>
  <si>
    <t xml:space="preserve">      Outras Receitas Financeiras</t>
  </si>
  <si>
    <t xml:space="preserve">      Ingressos Extraorçamentários </t>
  </si>
  <si>
    <t xml:space="preserve">      Créditos a Receber por Descent. Prestação de Serviço Público</t>
  </si>
  <si>
    <t xml:space="preserve">      Retenções a Pagar Orçamentariamente Pagas</t>
  </si>
  <si>
    <t xml:space="preserve">   (-) Variações Patrimoniais Aumentativas</t>
  </si>
  <si>
    <t xml:space="preserve">       Reversão da Atualização Monetária Passiva</t>
  </si>
  <si>
    <t xml:space="preserve">       Renegociação de Dívidas com a União</t>
  </si>
  <si>
    <t xml:space="preserve">   (+) Depósitos Restituíveis sem correpondência na DC</t>
  </si>
  <si>
    <t xml:space="preserve">   (+) Incorporações e Desincorporações de Ativos sem Execução Orçamentária Correspondente</t>
  </si>
  <si>
    <t xml:space="preserve">   (+) Reversão de Provisões e Ajustes de Perdas</t>
  </si>
  <si>
    <t xml:space="preserve">   (+/-) Discrepâncias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</si>
  <si>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</si>
  <si>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</si>
  <si>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</si>
  <si>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</si>
  <si>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</si>
  <si>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</si>
  <si>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</si>
  <si>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</si>
  <si>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</si>
  <si>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ICMS</t>
  </si>
  <si>
    <t xml:space="preserve">         IPVA</t>
  </si>
  <si>
    <t xml:space="preserve">         ITCD</t>
  </si>
  <si>
    <t xml:space="preserve">         IRRF</t>
  </si>
  <si>
    <t xml:space="preserve">         Outros Impostos, Taxas e Contribuições de Melhoria</t>
  </si>
  <si>
    <t xml:space="preserve">     Contribuições</t>
  </si>
  <si>
    <t xml:space="preserve">     Receita Patrimonial </t>
  </si>
  <si>
    <t xml:space="preserve">         Aplicações Financeiras (II)</t>
  </si>
  <si>
    <t xml:space="preserve">         Outras Receitas Patrimoniais</t>
  </si>
  <si>
    <t xml:space="preserve">         Cota-Parte do FPE</t>
  </si>
  <si>
    <t xml:space="preserve">         Transferências da LC 61/1989</t>
  </si>
  <si>
    <t xml:space="preserve">         Transferências do FUNDEB</t>
  </si>
  <si>
    <t xml:space="preserve">         Outras Receitas Financeiras (III)</t>
  </si>
  <si>
    <t xml:space="preserve">         Outras Transferências Correntes</t>
  </si>
  <si>
    <t xml:space="preserve">         Receitas Correntes Restantes</t>
  </si>
  <si>
    <t xml:space="preserve">         Convênios</t>
  </si>
  <si>
    <t xml:space="preserve">         Outras Transferências de Capital</t>
  </si>
  <si>
    <t xml:space="preserve">         Outras Receitas de Capital Não Primárias (XII)</t>
  </si>
  <si>
    <t xml:space="preserve">         Outras Receitas de Capital Primárias</t>
  </si>
  <si>
    <t>Em 31/Dez/2024</t>
  </si>
  <si>
    <t xml:space="preserve">         2 - Imprensa Oficial, CEDAE e AGERIO não constam nos Orçamentos Fiscal e da Seguridade Social no exercício de 2025.</t>
  </si>
  <si>
    <t>Meta fixada no Anexo de Metas Fiscais da LDO para 2025</t>
  </si>
  <si>
    <t xml:space="preserve">         4 - DESPESA PRIMÁRIA TOTAL (EXCETO FONTES RPPS) (XXXIII) = (XX + XXVIII + XXIX): As despesas com aposentadorias e pensões custeadas com recursos que não sejam próprios do RPPS (transferidos para cobertura de insuficiência financeira, por exemplo) não devem ser deduzidas, pois estão a cargo do ente.</t>
  </si>
  <si>
    <t xml:space="preserve">         5 - A linha "Outros Ajustes", do quadro "Ajustes Metodológicos", constam valores não considerados nos itens anteriores, mas que foram identificados como fatores de divergências entre os resultados primário e nominal calculados pelas metodologias “acima da linha” e “abaixo da linha”, como Reversão de Provisões, Ajustes de Exercícios Anteriores, Incorporações e Desincorporações de Ativos que não tiveram a correspondente execução orçamentária, dentre outros:</t>
  </si>
  <si>
    <t>Até Jun/ 2025</t>
  </si>
  <si>
    <t>JANEIRO A AGOSTO 2025/BIMESTRE JULHO - AGOSTO</t>
  </si>
  <si>
    <t>ATÉ AGOSTO/2025</t>
  </si>
  <si>
    <t>Até AGOSTO/2025</t>
  </si>
  <si>
    <t>Emissão: 18/09/2025</t>
  </si>
  <si>
    <t xml:space="preserve">   (+) Ajustes da Disponibilidade de Caixa e os Demais Haveres Financeiros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</si>
</sst>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  <numFmt numFmtId="167" formatCode="_-* #,##0_-;\-* #,##0_-;_-* &quot;-&quot;??_-;_-@_-"/>
    <numFmt numFmtId="168" formatCode="#,##0.00_ ;\-#,##0.0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u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1"/>
      <name val="Book Antiqua"/>
      <family val="1"/>
    </font>
    <font>
      <sz val="9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2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rgb="FF000000"/>
        <bgColor rgb="FFFFFFFF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1">
    <xf numFmtId="0" fontId="0" fillId="0" borderId="0" xfId="0"/>
    <xf numFmtId="0" fontId="3" fillId="3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3" fillId="3" borderId="0" xfId="1" applyFont="1" applyFill="1"/>
    <xf numFmtId="166" fontId="3" fillId="3" borderId="0" xfId="1" applyNumberFormat="1" applyFont="1" applyFill="1" applyAlignment="1">
      <alignment horizontal="center" vertical="center"/>
    </xf>
    <xf numFmtId="166" fontId="3" fillId="3" borderId="0" xfId="1" applyNumberFormat="1" applyFont="1" applyFill="1"/>
    <xf numFmtId="166" fontId="4" fillId="3" borderId="0" xfId="1" applyNumberFormat="1" applyFont="1" applyFill="1" applyAlignment="1">
      <alignment horizontal="center" vertical="center"/>
    </xf>
    <xf numFmtId="3" fontId="3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43" fontId="10" fillId="3" borderId="0" xfId="5" applyFont="1" applyFill="1" applyAlignment="1">
      <alignment horizontal="right" vertical="center"/>
    </xf>
    <xf numFmtId="0" fontId="10" fillId="3" borderId="0" xfId="1" applyFont="1" applyFill="1" applyAlignment="1">
      <alignment vertical="center"/>
    </xf>
    <xf numFmtId="0" fontId="10" fillId="3" borderId="0" xfId="1" applyFont="1" applyFill="1" applyAlignment="1">
      <alignment vertical="center" wrapText="1"/>
    </xf>
    <xf numFmtId="0" fontId="11" fillId="3" borderId="0" xfId="1" applyFont="1" applyFill="1"/>
    <xf numFmtId="0" fontId="12" fillId="3" borderId="0" xfId="1" applyFont="1" applyFill="1" applyAlignment="1">
      <alignment horizontal="center" vertical="center"/>
    </xf>
    <xf numFmtId="43" fontId="12" fillId="3" borderId="0" xfId="5" applyFont="1" applyFill="1" applyAlignment="1">
      <alignment horizontal="right" vertical="center"/>
    </xf>
    <xf numFmtId="0" fontId="12" fillId="3" borderId="0" xfId="1" applyFont="1" applyFill="1" applyAlignment="1">
      <alignment vertical="center"/>
    </xf>
    <xf numFmtId="0" fontId="12" fillId="3" borderId="0" xfId="1" applyFont="1" applyFill="1" applyAlignment="1">
      <alignment horizontal="left"/>
    </xf>
    <xf numFmtId="166" fontId="12" fillId="3" borderId="0" xfId="1" applyNumberFormat="1" applyFont="1" applyFill="1" applyAlignment="1">
      <alignment horizontal="center" vertical="center"/>
    </xf>
    <xf numFmtId="0" fontId="12" fillId="3" borderId="0" xfId="1" applyFont="1" applyFill="1"/>
    <xf numFmtId="0" fontId="12" fillId="3" borderId="0" xfId="1" applyFont="1" applyFill="1" applyAlignment="1">
      <alignment horizontal="left" vertical="center"/>
    </xf>
    <xf numFmtId="165" fontId="12" fillId="3" borderId="0" xfId="1" applyNumberFormat="1" applyFont="1" applyFill="1" applyAlignment="1">
      <alignment horizontal="right"/>
    </xf>
    <xf numFmtId="0" fontId="11" fillId="3" borderId="0" xfId="1" applyFont="1" applyFill="1" applyAlignment="1">
      <alignment horizontal="center" vertical="center"/>
    </xf>
    <xf numFmtId="166" fontId="12" fillId="3" borderId="0" xfId="5" applyNumberFormat="1" applyFont="1" applyFill="1" applyBorder="1" applyAlignment="1">
      <alignment vertical="center"/>
    </xf>
    <xf numFmtId="0" fontId="12" fillId="3" borderId="2" xfId="1" applyFont="1" applyFill="1" applyBorder="1"/>
    <xf numFmtId="3" fontId="12" fillId="3" borderId="2" xfId="1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right"/>
    </xf>
    <xf numFmtId="166" fontId="11" fillId="3" borderId="3" xfId="5" applyNumberFormat="1" applyFont="1" applyFill="1" applyBorder="1" applyAlignment="1">
      <alignment vertical="center"/>
    </xf>
    <xf numFmtId="166" fontId="12" fillId="3" borderId="3" xfId="5" applyNumberFormat="1" applyFont="1" applyFill="1" applyBorder="1" applyAlignment="1">
      <alignment vertical="center"/>
    </xf>
    <xf numFmtId="43" fontId="12" fillId="3" borderId="0" xfId="5" applyFont="1" applyFill="1" applyBorder="1" applyAlignment="1"/>
    <xf numFmtId="0" fontId="11" fillId="3" borderId="2" xfId="1" applyFont="1" applyFill="1" applyBorder="1"/>
    <xf numFmtId="166" fontId="11" fillId="3" borderId="4" xfId="5" applyNumberFormat="1" applyFont="1" applyFill="1" applyBorder="1" applyAlignment="1">
      <alignment vertical="center"/>
    </xf>
    <xf numFmtId="166" fontId="12" fillId="3" borderId="1" xfId="5" applyNumberFormat="1" applyFont="1" applyFill="1" applyBorder="1" applyAlignment="1">
      <alignment vertical="center"/>
    </xf>
    <xf numFmtId="166" fontId="12" fillId="3" borderId="0" xfId="5" applyNumberFormat="1" applyFont="1" applyFill="1" applyBorder="1" applyAlignment="1">
      <alignment horizontal="center" vertical="center"/>
    </xf>
    <xf numFmtId="43" fontId="12" fillId="3" borderId="1" xfId="5" applyFont="1" applyFill="1" applyBorder="1" applyAlignment="1">
      <alignment horizontal="right"/>
    </xf>
    <xf numFmtId="166" fontId="11" fillId="3" borderId="0" xfId="5" applyNumberFormat="1" applyFont="1" applyFill="1" applyBorder="1" applyAlignment="1">
      <alignment vertical="center"/>
    </xf>
    <xf numFmtId="166" fontId="12" fillId="3" borderId="0" xfId="1" applyNumberFormat="1" applyFont="1" applyFill="1"/>
    <xf numFmtId="0" fontId="12" fillId="3" borderId="0" xfId="1" applyFont="1" applyFill="1" applyAlignment="1">
      <alignment vertical="center" wrapText="1"/>
    </xf>
    <xf numFmtId="0" fontId="12" fillId="3" borderId="0" xfId="1" applyFont="1" applyFill="1" applyAlignment="1">
      <alignment horizontal="right" vertical="center"/>
    </xf>
    <xf numFmtId="49" fontId="22" fillId="3" borderId="0" xfId="1" applyNumberFormat="1" applyFont="1" applyFill="1"/>
    <xf numFmtId="0" fontId="22" fillId="3" borderId="0" xfId="1" applyFont="1" applyFill="1" applyAlignment="1">
      <alignment horizontal="center" vertical="center"/>
    </xf>
    <xf numFmtId="49" fontId="22" fillId="3" borderId="0" xfId="1" applyNumberFormat="1" applyFont="1" applyFill="1" applyAlignment="1">
      <alignment horizontal="left"/>
    </xf>
    <xf numFmtId="167" fontId="12" fillId="3" borderId="0" xfId="1" applyNumberFormat="1" applyFont="1" applyFill="1"/>
    <xf numFmtId="0" fontId="12" fillId="3" borderId="3" xfId="1" applyFont="1" applyFill="1" applyBorder="1" applyAlignment="1">
      <alignment vertical="center" wrapText="1"/>
    </xf>
    <xf numFmtId="0" fontId="12" fillId="3" borderId="3" xfId="1" applyFont="1" applyFill="1" applyBorder="1" applyAlignment="1">
      <alignment vertical="center"/>
    </xf>
    <xf numFmtId="0" fontId="12" fillId="3" borderId="5" xfId="1" applyFont="1" applyFill="1" applyBorder="1" applyAlignment="1">
      <alignment vertical="center" wrapText="1"/>
    </xf>
    <xf numFmtId="0" fontId="12" fillId="3" borderId="6" xfId="1" applyFont="1" applyFill="1" applyBorder="1" applyAlignment="1">
      <alignment vertical="center" wrapText="1"/>
    </xf>
    <xf numFmtId="166" fontId="12" fillId="3" borderId="6" xfId="1" applyNumberFormat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43" fontId="11" fillId="4" borderId="8" xfId="5" applyFont="1" applyFill="1" applyBorder="1" applyAlignment="1">
      <alignment horizontal="center" vertical="center" wrapText="1"/>
    </xf>
    <xf numFmtId="0" fontId="11" fillId="4" borderId="2" xfId="1" applyFont="1" applyFill="1" applyBorder="1"/>
    <xf numFmtId="166" fontId="11" fillId="4" borderId="8" xfId="5" applyNumberFormat="1" applyFont="1" applyFill="1" applyBorder="1" applyAlignment="1">
      <alignment vertical="center"/>
    </xf>
    <xf numFmtId="166" fontId="11" fillId="4" borderId="2" xfId="5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/>
    </xf>
    <xf numFmtId="37" fontId="12" fillId="4" borderId="8" xfId="1" applyNumberFormat="1" applyFont="1" applyFill="1" applyBorder="1" applyAlignment="1">
      <alignment vertical="center"/>
    </xf>
    <xf numFmtId="0" fontId="12" fillId="4" borderId="2" xfId="1" applyFont="1" applyFill="1" applyBorder="1" applyAlignment="1">
      <alignment vertical="center"/>
    </xf>
    <xf numFmtId="166" fontId="11" fillId="3" borderId="1" xfId="5" applyNumberFormat="1" applyFont="1" applyFill="1" applyBorder="1" applyAlignment="1">
      <alignment vertical="center"/>
    </xf>
    <xf numFmtId="166" fontId="23" fillId="3" borderId="3" xfId="0" applyNumberFormat="1" applyFont="1" applyFill="1" applyBorder="1" applyAlignment="1">
      <alignment vertical="center"/>
    </xf>
    <xf numFmtId="166" fontId="23" fillId="3" borderId="0" xfId="0" applyNumberFormat="1" applyFont="1" applyFill="1" applyAlignment="1">
      <alignment vertical="center"/>
    </xf>
    <xf numFmtId="166" fontId="11" fillId="3" borderId="5" xfId="5" applyNumberFormat="1" applyFont="1" applyFill="1" applyBorder="1" applyAlignment="1">
      <alignment vertical="center"/>
    </xf>
    <xf numFmtId="166" fontId="11" fillId="3" borderId="6" xfId="5" applyNumberFormat="1" applyFont="1" applyFill="1" applyBorder="1" applyAlignment="1">
      <alignment vertical="center"/>
    </xf>
    <xf numFmtId="3" fontId="12" fillId="3" borderId="4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vertical="center"/>
    </xf>
    <xf numFmtId="3" fontId="12" fillId="3" borderId="3" xfId="1" applyNumberFormat="1" applyFont="1" applyFill="1" applyBorder="1" applyAlignment="1">
      <alignment vertical="center"/>
    </xf>
    <xf numFmtId="166" fontId="12" fillId="3" borderId="5" xfId="5" applyNumberFormat="1" applyFont="1" applyFill="1" applyBorder="1" applyAlignment="1">
      <alignment vertical="center"/>
    </xf>
    <xf numFmtId="166" fontId="12" fillId="3" borderId="6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vertical="center"/>
    </xf>
    <xf numFmtId="3" fontId="12" fillId="3" borderId="0" xfId="1" applyNumberFormat="1" applyFont="1" applyFill="1" applyAlignment="1">
      <alignment vertical="center"/>
    </xf>
    <xf numFmtId="0" fontId="3" fillId="3" borderId="9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left" vertical="center"/>
    </xf>
    <xf numFmtId="166" fontId="3" fillId="3" borderId="7" xfId="1" applyNumberFormat="1" applyFont="1" applyFill="1" applyBorder="1" applyAlignment="1">
      <alignment horizontal="center" vertical="center"/>
    </xf>
    <xf numFmtId="167" fontId="3" fillId="3" borderId="7" xfId="5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4" fillId="4" borderId="7" xfId="1" applyFont="1" applyFill="1" applyBorder="1" applyAlignment="1">
      <alignment horizontal="center" vertical="center"/>
    </xf>
    <xf numFmtId="43" fontId="4" fillId="4" borderId="8" xfId="5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left" vertical="center"/>
    </xf>
    <xf numFmtId="166" fontId="4" fillId="4" borderId="7" xfId="1" applyNumberFormat="1" applyFont="1" applyFill="1" applyBorder="1" applyAlignment="1">
      <alignment horizontal="center" vertical="center"/>
    </xf>
    <xf numFmtId="166" fontId="4" fillId="4" borderId="2" xfId="5" applyNumberFormat="1" applyFont="1" applyFill="1" applyBorder="1" applyAlignment="1">
      <alignment vertical="center"/>
    </xf>
    <xf numFmtId="166" fontId="4" fillId="4" borderId="8" xfId="1" applyNumberFormat="1" applyFont="1" applyFill="1" applyBorder="1" applyAlignment="1">
      <alignment horizontal="center" vertical="center"/>
    </xf>
    <xf numFmtId="167" fontId="14" fillId="3" borderId="0" xfId="1" applyNumberFormat="1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right" vertical="center"/>
    </xf>
    <xf numFmtId="49" fontId="12" fillId="3" borderId="0" xfId="5" applyNumberFormat="1" applyFont="1" applyFill="1" applyAlignment="1">
      <alignment horizontal="right" vertical="center"/>
    </xf>
    <xf numFmtId="167" fontId="3" fillId="3" borderId="0" xfId="1" applyNumberFormat="1" applyFont="1" applyFill="1" applyAlignment="1">
      <alignment horizontal="center" vertical="center"/>
    </xf>
    <xf numFmtId="49" fontId="24" fillId="3" borderId="0" xfId="1" applyNumberFormat="1" applyFont="1" applyFill="1"/>
    <xf numFmtId="166" fontId="11" fillId="4" borderId="8" xfId="5" applyNumberFormat="1" applyFont="1" applyFill="1" applyBorder="1" applyAlignment="1"/>
    <xf numFmtId="166" fontId="11" fillId="4" borderId="2" xfId="5" applyNumberFormat="1" applyFont="1" applyFill="1" applyBorder="1" applyAlignment="1"/>
    <xf numFmtId="166" fontId="4" fillId="3" borderId="2" xfId="5" applyNumberFormat="1" applyFont="1" applyFill="1" applyBorder="1" applyAlignment="1">
      <alignment vertical="center"/>
    </xf>
    <xf numFmtId="4" fontId="12" fillId="3" borderId="0" xfId="1" applyNumberFormat="1" applyFont="1" applyFill="1" applyAlignment="1">
      <alignment horizontal="center" vertical="center"/>
    </xf>
    <xf numFmtId="167" fontId="25" fillId="0" borderId="8" xfId="5" applyNumberFormat="1" applyFont="1" applyFill="1" applyBorder="1" applyAlignment="1">
      <alignment horizontal="right" vertical="center"/>
    </xf>
    <xf numFmtId="167" fontId="3" fillId="0" borderId="7" xfId="5" applyNumberFormat="1" applyFont="1" applyFill="1" applyBorder="1" applyAlignment="1">
      <alignment horizontal="center" vertical="center"/>
    </xf>
    <xf numFmtId="3" fontId="12" fillId="3" borderId="0" xfId="1" applyNumberFormat="1" applyFont="1" applyFill="1"/>
    <xf numFmtId="0" fontId="26" fillId="5" borderId="0" xfId="1" applyFont="1" applyFill="1" applyAlignment="1">
      <alignment horizontal="left" vertical="center"/>
    </xf>
    <xf numFmtId="166" fontId="3" fillId="3" borderId="9" xfId="1" applyNumberFormat="1" applyFont="1" applyFill="1" applyBorder="1" applyAlignment="1">
      <alignment vertical="center" wrapText="1"/>
    </xf>
    <xf numFmtId="167" fontId="25" fillId="3" borderId="2" xfId="5" applyNumberFormat="1" applyFont="1" applyFill="1" applyBorder="1" applyAlignment="1">
      <alignment vertical="center" wrapText="1"/>
    </xf>
    <xf numFmtId="4" fontId="11" fillId="3" borderId="0" xfId="1" applyNumberFormat="1" applyFont="1" applyFill="1" applyAlignment="1">
      <alignment horizontal="center" vertical="center"/>
    </xf>
    <xf numFmtId="164" fontId="28" fillId="3" borderId="10" xfId="5" applyNumberFormat="1" applyFont="1" applyFill="1" applyBorder="1" applyAlignment="1">
      <alignment vertical="center"/>
    </xf>
    <xf numFmtId="164" fontId="23" fillId="3" borderId="11" xfId="5" applyNumberFormat="1" applyFont="1" applyFill="1" applyBorder="1" applyAlignment="1">
      <alignment vertical="center"/>
    </xf>
    <xf numFmtId="164" fontId="11" fillId="3" borderId="1" xfId="5" applyNumberFormat="1" applyFont="1" applyFill="1" applyBorder="1" applyAlignment="1">
      <alignment vertical="center"/>
    </xf>
    <xf numFmtId="164" fontId="12" fillId="3" borderId="0" xfId="5" applyNumberFormat="1" applyFont="1" applyFill="1" applyBorder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3" fillId="0" borderId="0" xfId="5" applyNumberFormat="1" applyFont="1" applyFill="1" applyBorder="1" applyAlignment="1">
      <alignment vertical="center"/>
    </xf>
    <xf numFmtId="164" fontId="11" fillId="3" borderId="0" xfId="5" applyNumberFormat="1" applyFont="1" applyFill="1" applyBorder="1" applyAlignment="1">
      <alignment vertical="center"/>
    </xf>
    <xf numFmtId="164" fontId="23" fillId="0" borderId="11" xfId="5" applyNumberFormat="1" applyFont="1" applyFill="1" applyBorder="1" applyAlignment="1">
      <alignment vertical="center"/>
    </xf>
    <xf numFmtId="164" fontId="28" fillId="3" borderId="11" xfId="5" applyNumberFormat="1" applyFont="1" applyFill="1" applyBorder="1" applyAlignment="1">
      <alignment vertical="center"/>
    </xf>
    <xf numFmtId="164" fontId="28" fillId="3" borderId="12" xfId="5" applyNumberFormat="1" applyFont="1" applyFill="1" applyBorder="1" applyAlignment="1">
      <alignment vertical="center"/>
    </xf>
    <xf numFmtId="164" fontId="11" fillId="3" borderId="11" xfId="5" applyNumberFormat="1" applyFont="1" applyFill="1" applyBorder="1" applyAlignment="1">
      <alignment vertical="center" wrapText="1"/>
    </xf>
    <xf numFmtId="164" fontId="11" fillId="3" borderId="3" xfId="5" applyNumberFormat="1" applyFont="1" applyFill="1" applyBorder="1" applyAlignment="1">
      <alignment vertical="center"/>
    </xf>
    <xf numFmtId="164" fontId="11" fillId="3" borderId="4" xfId="5" applyNumberFormat="1" applyFont="1" applyFill="1" applyBorder="1" applyAlignment="1">
      <alignment vertical="center"/>
    </xf>
    <xf numFmtId="164" fontId="11" fillId="3" borderId="13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 wrapText="1"/>
    </xf>
    <xf numFmtId="164" fontId="12" fillId="3" borderId="3" xfId="5" applyNumberFormat="1" applyFont="1" applyFill="1" applyBorder="1" applyAlignment="1">
      <alignment vertical="center"/>
    </xf>
    <xf numFmtId="164" fontId="12" fillId="3" borderId="14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/>
    </xf>
    <xf numFmtId="164" fontId="11" fillId="3" borderId="14" xfId="5" applyNumberFormat="1" applyFont="1" applyFill="1" applyBorder="1" applyAlignment="1">
      <alignment vertical="center"/>
    </xf>
    <xf numFmtId="164" fontId="11" fillId="4" borderId="8" xfId="5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horizontal="center" vertical="center"/>
    </xf>
    <xf numFmtId="43" fontId="12" fillId="3" borderId="13" xfId="5" applyFont="1" applyFill="1" applyBorder="1" applyAlignment="1"/>
    <xf numFmtId="43" fontId="12" fillId="3" borderId="4" xfId="1" applyNumberFormat="1" applyFont="1" applyFill="1" applyBorder="1" applyAlignment="1">
      <alignment vertical="center"/>
    </xf>
    <xf numFmtId="43" fontId="12" fillId="3" borderId="1" xfId="1" applyNumberFormat="1" applyFont="1" applyFill="1" applyBorder="1" applyAlignment="1">
      <alignment vertical="center"/>
    </xf>
    <xf numFmtId="43" fontId="12" fillId="3" borderId="1" xfId="5" applyFont="1" applyFill="1" applyBorder="1" applyAlignment="1">
      <alignment vertical="center"/>
    </xf>
    <xf numFmtId="43" fontId="12" fillId="3" borderId="14" xfId="5" applyFont="1" applyFill="1" applyBorder="1" applyAlignment="1"/>
    <xf numFmtId="43" fontId="12" fillId="3" borderId="3" xfId="5" applyFont="1" applyFill="1" applyBorder="1" applyAlignment="1">
      <alignment vertical="center"/>
    </xf>
    <xf numFmtId="43" fontId="12" fillId="3" borderId="3" xfId="1" applyNumberFormat="1" applyFont="1" applyFill="1" applyBorder="1" applyAlignment="1">
      <alignment vertical="center" wrapText="1"/>
    </xf>
    <xf numFmtId="43" fontId="12" fillId="3" borderId="0" xfId="1" applyNumberFormat="1" applyFont="1" applyFill="1" applyAlignment="1">
      <alignment vertical="center"/>
    </xf>
    <xf numFmtId="43" fontId="12" fillId="3" borderId="3" xfId="1" applyNumberFormat="1" applyFont="1" applyFill="1" applyBorder="1" applyAlignment="1">
      <alignment vertical="center"/>
    </xf>
    <xf numFmtId="43" fontId="12" fillId="3" borderId="15" xfId="5" applyFont="1" applyFill="1" applyBorder="1" applyAlignment="1"/>
    <xf numFmtId="43" fontId="12" fillId="3" borderId="5" xfId="5" applyFont="1" applyFill="1" applyBorder="1" applyAlignment="1">
      <alignment vertical="center"/>
    </xf>
    <xf numFmtId="43" fontId="12" fillId="3" borderId="6" xfId="5" applyFont="1" applyFill="1" applyBorder="1" applyAlignment="1">
      <alignment vertical="center"/>
    </xf>
    <xf numFmtId="43" fontId="11" fillId="4" borderId="2" xfId="5" applyFont="1" applyFill="1" applyBorder="1" applyAlignment="1">
      <alignment vertical="center"/>
    </xf>
    <xf numFmtId="43" fontId="11" fillId="3" borderId="0" xfId="1" applyNumberFormat="1" applyFont="1" applyFill="1" applyAlignment="1">
      <alignment horizontal="center" vertical="center"/>
    </xf>
    <xf numFmtId="164" fontId="11" fillId="3" borderId="8" xfId="5" applyNumberFormat="1" applyFont="1" applyFill="1" applyBorder="1" applyAlignment="1"/>
    <xf numFmtId="164" fontId="11" fillId="3" borderId="2" xfId="5" applyNumberFormat="1" applyFont="1" applyFill="1" applyBorder="1" applyAlignment="1"/>
    <xf numFmtId="164" fontId="11" fillId="3" borderId="2" xfId="5" applyNumberFormat="1" applyFont="1" applyFill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vertical="center"/>
    </xf>
    <xf numFmtId="164" fontId="12" fillId="3" borderId="5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horizontal="center" vertical="center"/>
    </xf>
    <xf numFmtId="164" fontId="12" fillId="4" borderId="8" xfId="1" applyNumberFormat="1" applyFont="1" applyFill="1" applyBorder="1" applyAlignment="1">
      <alignment vertical="center"/>
    </xf>
    <xf numFmtId="164" fontId="12" fillId="4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164" fontId="11" fillId="3" borderId="6" xfId="5" applyNumberFormat="1" applyFont="1" applyFill="1" applyBorder="1" applyAlignment="1">
      <alignment vertical="center"/>
    </xf>
    <xf numFmtId="164" fontId="12" fillId="0" borderId="0" xfId="1" applyNumberFormat="1" applyFont="1" applyAlignment="1">
      <alignment horizontal="center" vertical="center"/>
    </xf>
    <xf numFmtId="0" fontId="12" fillId="5" borderId="0" xfId="1" applyFont="1" applyFill="1" applyAlignment="1">
      <alignment horizontal="left" vertical="center"/>
    </xf>
    <xf numFmtId="0" fontId="12" fillId="5" borderId="0" xfId="1" applyFont="1" applyFill="1" applyAlignment="1">
      <alignment horizontal="center" vertical="center"/>
    </xf>
    <xf numFmtId="43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 wrapText="1"/>
    </xf>
    <xf numFmtId="0" fontId="12" fillId="3" borderId="4" xfId="1" applyFont="1" applyFill="1" applyBorder="1" applyAlignment="1">
      <alignment vertical="center"/>
    </xf>
    <xf numFmtId="43" fontId="12" fillId="3" borderId="13" xfId="5" applyFont="1" applyFill="1" applyBorder="1" applyAlignment="1">
      <alignment vertical="center"/>
    </xf>
    <xf numFmtId="43" fontId="12" fillId="3" borderId="14" xfId="5" applyFont="1" applyFill="1" applyBorder="1" applyAlignment="1">
      <alignment vertical="center"/>
    </xf>
    <xf numFmtId="0" fontId="12" fillId="3" borderId="5" xfId="1" applyFont="1" applyFill="1" applyBorder="1" applyAlignment="1">
      <alignment vertical="center"/>
    </xf>
    <xf numFmtId="43" fontId="12" fillId="3" borderId="15" xfId="5" applyFont="1" applyFill="1" applyBorder="1" applyAlignment="1">
      <alignment vertical="center"/>
    </xf>
    <xf numFmtId="43" fontId="12" fillId="3" borderId="5" xfId="1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 wrapText="1"/>
    </xf>
    <xf numFmtId="0" fontId="11" fillId="4" borderId="8" xfId="1" applyFont="1" applyFill="1" applyBorder="1" applyAlignment="1">
      <alignment vertical="center"/>
    </xf>
    <xf numFmtId="43" fontId="11" fillId="4" borderId="9" xfId="5" applyFont="1" applyFill="1" applyBorder="1" applyAlignment="1">
      <alignment vertical="center"/>
    </xf>
    <xf numFmtId="43" fontId="11" fillId="4" borderId="8" xfId="1" applyNumberFormat="1" applyFont="1" applyFill="1" applyBorder="1" applyAlignment="1">
      <alignment vertical="center"/>
    </xf>
    <xf numFmtId="37" fontId="11" fillId="4" borderId="8" xfId="1" applyNumberFormat="1" applyFont="1" applyFill="1" applyBorder="1" applyAlignment="1">
      <alignment vertical="center"/>
    </xf>
    <xf numFmtId="43" fontId="12" fillId="3" borderId="0" xfId="1" applyNumberFormat="1" applyFont="1" applyFill="1" applyAlignment="1">
      <alignment horizontal="center" vertical="center"/>
    </xf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3" fontId="11" fillId="0" borderId="0" xfId="1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164" fontId="11" fillId="3" borderId="10" xfId="5" applyNumberFormat="1" applyFont="1" applyFill="1" applyBorder="1" applyAlignment="1">
      <alignment vertical="center"/>
    </xf>
    <xf numFmtId="164" fontId="11" fillId="3" borderId="11" xfId="5" applyNumberFormat="1" applyFont="1" applyFill="1" applyBorder="1" applyAlignment="1">
      <alignment vertical="center"/>
    </xf>
    <xf numFmtId="164" fontId="11" fillId="3" borderId="10" xfId="5" applyNumberFormat="1" applyFont="1" applyFill="1" applyBorder="1" applyAlignment="1">
      <alignment vertical="center" wrapText="1"/>
    </xf>
    <xf numFmtId="43" fontId="11" fillId="0" borderId="0" xfId="5" applyFont="1" applyFill="1" applyBorder="1" applyAlignment="1">
      <alignment vertical="center"/>
    </xf>
    <xf numFmtId="43" fontId="21" fillId="0" borderId="0" xfId="5" applyFont="1"/>
    <xf numFmtId="0" fontId="19" fillId="0" borderId="0" xfId="1" applyFont="1" applyAlignment="1">
      <alignment vertical="center"/>
    </xf>
    <xf numFmtId="0" fontId="12" fillId="3" borderId="1" xfId="1" applyFont="1" applyFill="1" applyBorder="1" applyAlignment="1">
      <alignment horizontal="right" vertical="center"/>
    </xf>
    <xf numFmtId="49" fontId="12" fillId="3" borderId="0" xfId="1" applyNumberFormat="1" applyFont="1" applyFill="1"/>
    <xf numFmtId="164" fontId="23" fillId="5" borderId="11" xfId="5" applyNumberFormat="1" applyFont="1" applyFill="1" applyBorder="1" applyAlignment="1">
      <alignment vertical="center"/>
    </xf>
    <xf numFmtId="166" fontId="12" fillId="5" borderId="3" xfId="5" applyNumberFormat="1" applyFont="1" applyFill="1" applyBorder="1" applyAlignment="1">
      <alignment vertical="center"/>
    </xf>
    <xf numFmtId="166" fontId="12" fillId="5" borderId="0" xfId="5" applyNumberFormat="1" applyFont="1" applyFill="1" applyBorder="1" applyAlignment="1">
      <alignment vertical="center"/>
    </xf>
    <xf numFmtId="164" fontId="12" fillId="5" borderId="0" xfId="5" applyNumberFormat="1" applyFont="1" applyFill="1" applyBorder="1" applyAlignment="1">
      <alignment vertical="center"/>
    </xf>
    <xf numFmtId="166" fontId="11" fillId="0" borderId="2" xfId="5" applyNumberFormat="1" applyFont="1" applyFill="1" applyBorder="1" applyAlignment="1">
      <alignment vertical="center"/>
    </xf>
    <xf numFmtId="164" fontId="11" fillId="0" borderId="8" xfId="1" applyNumberFormat="1" applyFont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0" fontId="11" fillId="0" borderId="2" xfId="1" applyFont="1" applyBorder="1"/>
    <xf numFmtId="166" fontId="11" fillId="0" borderId="1" xfId="5" applyNumberFormat="1" applyFont="1" applyFill="1" applyBorder="1" applyAlignment="1">
      <alignment vertical="center"/>
    </xf>
    <xf numFmtId="166" fontId="11" fillId="0" borderId="0" xfId="5" applyNumberFormat="1" applyFont="1" applyFill="1" applyBorder="1" applyAlignment="1">
      <alignment vertical="center"/>
    </xf>
    <xf numFmtId="164" fontId="11" fillId="0" borderId="1" xfId="5" applyNumberFormat="1" applyFont="1" applyFill="1" applyBorder="1" applyAlignment="1">
      <alignment vertical="center"/>
    </xf>
    <xf numFmtId="164" fontId="11" fillId="0" borderId="0" xfId="5" applyNumberFormat="1" applyFont="1" applyFill="1" applyBorder="1" applyAlignment="1">
      <alignment vertical="center"/>
    </xf>
    <xf numFmtId="43" fontId="12" fillId="0" borderId="0" xfId="5" applyFont="1" applyFill="1" applyAlignment="1">
      <alignment vertical="center"/>
    </xf>
    <xf numFmtId="43" fontId="12" fillId="0" borderId="0" xfId="5" applyFont="1" applyFill="1" applyAlignment="1">
      <alignment horizontal="center" vertical="center"/>
    </xf>
    <xf numFmtId="0" fontId="11" fillId="4" borderId="2" xfId="1" applyFont="1" applyFill="1" applyBorder="1" applyAlignment="1">
      <alignment wrapText="1"/>
    </xf>
    <xf numFmtId="0" fontId="11" fillId="4" borderId="9" xfId="1" applyFont="1" applyFill="1" applyBorder="1" applyAlignment="1">
      <alignment wrapText="1"/>
    </xf>
    <xf numFmtId="0" fontId="11" fillId="4" borderId="9" xfId="1" applyFont="1" applyFill="1" applyBorder="1" applyAlignment="1">
      <alignment vertical="center" wrapText="1"/>
    </xf>
    <xf numFmtId="164" fontId="11" fillId="0" borderId="2" xfId="5" applyNumberFormat="1" applyFont="1" applyFill="1" applyBorder="1" applyAlignment="1">
      <alignment vertical="center"/>
    </xf>
    <xf numFmtId="164" fontId="28" fillId="3" borderId="0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center" vertical="center"/>
    </xf>
    <xf numFmtId="37" fontId="20" fillId="6" borderId="3" xfId="1" applyNumberFormat="1" applyFont="1" applyFill="1" applyBorder="1" applyAlignment="1">
      <alignment horizontal="center" vertical="center"/>
    </xf>
    <xf numFmtId="37" fontId="20" fillId="6" borderId="0" xfId="1" applyNumberFormat="1" applyFont="1" applyFill="1" applyAlignment="1">
      <alignment horizontal="center" vertical="center"/>
    </xf>
    <xf numFmtId="37" fontId="20" fillId="6" borderId="11" xfId="1" applyNumberFormat="1" applyFont="1" applyFill="1" applyBorder="1" applyAlignment="1">
      <alignment horizontal="center" vertical="center"/>
    </xf>
    <xf numFmtId="164" fontId="11" fillId="3" borderId="12" xfId="5" applyNumberFormat="1" applyFont="1" applyFill="1" applyBorder="1" applyAlignment="1">
      <alignment vertical="center"/>
    </xf>
    <xf numFmtId="37" fontId="20" fillId="6" borderId="14" xfId="1" applyNumberFormat="1" applyFont="1" applyFill="1" applyBorder="1" applyAlignment="1">
      <alignment horizontal="center" vertical="center"/>
    </xf>
    <xf numFmtId="164" fontId="11" fillId="3" borderId="5" xfId="5" applyNumberFormat="1" applyFont="1" applyFill="1" applyBorder="1" applyAlignment="1">
      <alignment vertical="center"/>
    </xf>
    <xf numFmtId="164" fontId="11" fillId="3" borderId="15" xfId="5" applyNumberFormat="1" applyFont="1" applyFill="1" applyBorder="1" applyAlignment="1">
      <alignment vertical="center"/>
    </xf>
    <xf numFmtId="49" fontId="12" fillId="3" borderId="0" xfId="1" applyNumberFormat="1" applyFont="1" applyFill="1" applyAlignment="1">
      <alignment horizontal="left"/>
    </xf>
    <xf numFmtId="49" fontId="12" fillId="3" borderId="0" xfId="2" applyNumberFormat="1" applyFont="1" applyFill="1" applyAlignment="1">
      <alignment horizontal="left" wrapText="1"/>
    </xf>
    <xf numFmtId="0" fontId="12" fillId="3" borderId="0" xfId="1" applyFont="1" applyFill="1" applyAlignment="1">
      <alignment horizontal="left" indent="4"/>
    </xf>
    <xf numFmtId="0" fontId="11" fillId="3" borderId="0" xfId="1" applyFont="1" applyFill="1" applyAlignment="1">
      <alignment vertical="top"/>
    </xf>
    <xf numFmtId="0" fontId="11" fillId="3" borderId="0" xfId="1" applyFont="1" applyFill="1" applyAlignment="1">
      <alignment wrapText="1"/>
    </xf>
    <xf numFmtId="0" fontId="12" fillId="3" borderId="0" xfId="1" applyFont="1" applyFill="1" applyAlignment="1">
      <alignment horizontal="left" indent="1"/>
    </xf>
    <xf numFmtId="0" fontId="11" fillId="3" borderId="6" xfId="1" applyFont="1" applyFill="1" applyBorder="1" applyAlignment="1">
      <alignment vertical="center"/>
    </xf>
    <xf numFmtId="0" fontId="12" fillId="3" borderId="6" xfId="1" applyFont="1" applyFill="1" applyBorder="1" applyAlignment="1">
      <alignment vertical="center"/>
    </xf>
    <xf numFmtId="0" fontId="23" fillId="3" borderId="14" xfId="1" applyFont="1" applyFill="1" applyBorder="1" applyAlignment="1">
      <alignment vertical="center"/>
    </xf>
    <xf numFmtId="0" fontId="11" fillId="3" borderId="2" xfId="1" applyFont="1" applyFill="1" applyBorder="1" applyAlignment="1">
      <alignment vertical="center"/>
    </xf>
    <xf numFmtId="0" fontId="12" fillId="3" borderId="13" xfId="1" applyFont="1" applyFill="1" applyBorder="1" applyAlignment="1">
      <alignment vertical="center"/>
    </xf>
    <xf numFmtId="0" fontId="12" fillId="3" borderId="14" xfId="1" applyFont="1" applyFill="1" applyBorder="1" applyAlignment="1">
      <alignment vertical="center"/>
    </xf>
    <xf numFmtId="0" fontId="12" fillId="3" borderId="13" xfId="1" applyFont="1" applyFill="1" applyBorder="1" applyAlignment="1">
      <alignment vertical="center" wrapText="1"/>
    </xf>
    <xf numFmtId="49" fontId="12" fillId="3" borderId="14" xfId="0" applyNumberFormat="1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justify" vertical="center"/>
    </xf>
    <xf numFmtId="0" fontId="12" fillId="3" borderId="15" xfId="1" applyFont="1" applyFill="1" applyBorder="1" applyAlignment="1">
      <alignment vertical="center" wrapText="1"/>
    </xf>
    <xf numFmtId="164" fontId="28" fillId="4" borderId="12" xfId="5" applyNumberFormat="1" applyFont="1" applyFill="1" applyBorder="1"/>
    <xf numFmtId="164" fontId="11" fillId="4" borderId="7" xfId="5" applyNumberFormat="1" applyFont="1" applyFill="1" applyBorder="1" applyAlignment="1">
      <alignment vertical="center" wrapText="1"/>
    </xf>
    <xf numFmtId="43" fontId="11" fillId="4" borderId="7" xfId="5" applyFont="1" applyFill="1" applyBorder="1" applyAlignment="1">
      <alignment vertical="center"/>
    </xf>
    <xf numFmtId="168" fontId="11" fillId="4" borderId="2" xfId="5" applyNumberFormat="1" applyFont="1" applyFill="1" applyBorder="1" applyAlignment="1">
      <alignment vertical="center"/>
    </xf>
    <xf numFmtId="164" fontId="11" fillId="4" borderId="2" xfId="5" applyNumberFormat="1" applyFont="1" applyFill="1" applyBorder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6" xfId="1" applyNumberFormat="1" applyFont="1" applyBorder="1" applyAlignment="1">
      <alignment horizontal="right" vertical="center"/>
    </xf>
    <xf numFmtId="164" fontId="11" fillId="4" borderId="2" xfId="1" applyNumberFormat="1" applyFont="1" applyFill="1" applyBorder="1"/>
    <xf numFmtId="164" fontId="11" fillId="4" borderId="2" xfId="1" applyNumberFormat="1" applyFont="1" applyFill="1" applyBorder="1" applyAlignment="1">
      <alignment vertical="center"/>
    </xf>
    <xf numFmtId="43" fontId="19" fillId="0" borderId="0" xfId="1" applyNumberFormat="1" applyFont="1" applyAlignment="1">
      <alignment vertical="center"/>
    </xf>
    <xf numFmtId="164" fontId="28" fillId="4" borderId="9" xfId="5" applyNumberFormat="1" applyFont="1" applyFill="1" applyBorder="1"/>
    <xf numFmtId="164" fontId="11" fillId="4" borderId="8" xfId="5" applyNumberFormat="1" applyFont="1" applyFill="1" applyBorder="1" applyAlignment="1">
      <alignment vertical="center" wrapText="1"/>
    </xf>
    <xf numFmtId="164" fontId="11" fillId="4" borderId="9" xfId="5" applyNumberFormat="1" applyFont="1" applyFill="1" applyBorder="1" applyAlignment="1">
      <alignment vertical="center" wrapText="1"/>
    </xf>
    <xf numFmtId="43" fontId="11" fillId="4" borderId="8" xfId="5" applyFont="1" applyFill="1" applyBorder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2" fillId="3" borderId="0" xfId="1" applyFont="1" applyFill="1" applyAlignment="1">
      <alignment horizontal="left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4" fillId="4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166" fontId="4" fillId="4" borderId="8" xfId="1" applyNumberFormat="1" applyFont="1" applyFill="1" applyBorder="1" applyAlignment="1">
      <alignment horizontal="center" vertical="center"/>
    </xf>
    <xf numFmtId="166" fontId="4" fillId="4" borderId="9" xfId="1" applyNumberFormat="1" applyFont="1" applyFill="1" applyBorder="1" applyAlignment="1">
      <alignment horizontal="center" vertical="center"/>
    </xf>
    <xf numFmtId="167" fontId="3" fillId="3" borderId="8" xfId="5" applyNumberFormat="1" applyFont="1" applyFill="1" applyBorder="1" applyAlignment="1">
      <alignment horizontal="center" vertical="center"/>
    </xf>
    <xf numFmtId="167" fontId="3" fillId="3" borderId="9" xfId="5" applyNumberFormat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4" fontId="11" fillId="4" borderId="18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9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29" fillId="3" borderId="0" xfId="1" applyFont="1" applyFill="1" applyAlignment="1">
      <alignment horizontal="left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4" fontId="12" fillId="2" borderId="0" xfId="0" applyNumberFormat="1" applyFont="1" applyFill="1" applyAlignment="1">
      <alignment horizontal="left" vertical="top" wrapText="1"/>
    </xf>
    <xf numFmtId="43" fontId="12" fillId="2" borderId="3" xfId="5" applyFont="1" applyFill="1" applyBorder="1" applyAlignment="1">
      <alignment horizontal="center" vertical="top" wrapText="1"/>
    </xf>
    <xf numFmtId="43" fontId="12" fillId="2" borderId="0" xfId="5" applyFont="1" applyFill="1" applyBorder="1" applyAlignment="1">
      <alignment horizontal="center" vertical="top" wrapText="1"/>
    </xf>
    <xf numFmtId="164" fontId="12" fillId="3" borderId="3" xfId="1" applyNumberFormat="1" applyFont="1" applyFill="1" applyBorder="1" applyAlignment="1">
      <alignment horizontal="center" vertical="center"/>
    </xf>
    <xf numFmtId="164" fontId="12" fillId="3" borderId="0" xfId="1" applyNumberFormat="1" applyFont="1" applyFill="1" applyAlignment="1">
      <alignment horizontal="center" vertical="center"/>
    </xf>
    <xf numFmtId="168" fontId="12" fillId="2" borderId="3" xfId="5" applyNumberFormat="1" applyFont="1" applyFill="1" applyBorder="1" applyAlignment="1">
      <alignment horizontal="right" vertical="top" wrapText="1"/>
    </xf>
    <xf numFmtId="168" fontId="12" fillId="2" borderId="0" xfId="5" applyNumberFormat="1" applyFont="1" applyFill="1" applyBorder="1" applyAlignment="1">
      <alignment horizontal="right" vertical="top" wrapText="1"/>
    </xf>
    <xf numFmtId="4" fontId="11" fillId="2" borderId="0" xfId="0" applyNumberFormat="1" applyFont="1" applyFill="1" applyAlignment="1">
      <alignment horizontal="left" vertical="top" wrapText="1"/>
    </xf>
    <xf numFmtId="164" fontId="11" fillId="3" borderId="3" xfId="1" applyNumberFormat="1" applyFont="1" applyFill="1" applyBorder="1" applyAlignment="1">
      <alignment horizontal="center" vertical="center"/>
    </xf>
    <xf numFmtId="164" fontId="11" fillId="3" borderId="0" xfId="1" applyNumberFormat="1" applyFont="1" applyFill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/>
    </xf>
    <xf numFmtId="168" fontId="11" fillId="2" borderId="3" xfId="5" applyNumberFormat="1" applyFont="1" applyFill="1" applyBorder="1" applyAlignment="1">
      <alignment horizontal="right" vertical="top" wrapText="1"/>
    </xf>
    <xf numFmtId="168" fontId="11" fillId="2" borderId="0" xfId="5" applyNumberFormat="1" applyFont="1" applyFill="1" applyBorder="1" applyAlignment="1">
      <alignment horizontal="right" vertical="top" wrapText="1"/>
    </xf>
    <xf numFmtId="0" fontId="4" fillId="4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/>
    </xf>
    <xf numFmtId="0" fontId="11" fillId="4" borderId="6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37" fontId="11" fillId="4" borderId="4" xfId="0" applyNumberFormat="1" applyFont="1" applyFill="1" applyBorder="1" applyAlignment="1">
      <alignment horizontal="center" vertical="center"/>
    </xf>
    <xf numFmtId="37" fontId="11" fillId="4" borderId="1" xfId="0" applyNumberFormat="1" applyFont="1" applyFill="1" applyBorder="1" applyAlignment="1">
      <alignment horizontal="center" vertical="center"/>
    </xf>
    <xf numFmtId="37" fontId="11" fillId="4" borderId="5" xfId="0" applyNumberFormat="1" applyFont="1" applyFill="1" applyBorder="1" applyAlignment="1">
      <alignment horizontal="center" vertical="center"/>
    </xf>
    <xf numFmtId="37" fontId="11" fillId="4" borderId="6" xfId="0" applyNumberFormat="1" applyFont="1" applyFill="1" applyBorder="1" applyAlignment="1">
      <alignment horizontal="center" vertical="center"/>
    </xf>
    <xf numFmtId="43" fontId="11" fillId="2" borderId="3" xfId="5" applyFont="1" applyFill="1" applyBorder="1" applyAlignment="1">
      <alignment horizontal="center" vertical="top" wrapText="1"/>
    </xf>
    <xf numFmtId="43" fontId="11" fillId="2" borderId="0" xfId="5" applyFont="1" applyFill="1" applyBorder="1" applyAlignment="1">
      <alignment horizontal="center" vertical="top" wrapText="1"/>
    </xf>
    <xf numFmtId="164" fontId="11" fillId="2" borderId="5" xfId="5" applyNumberFormat="1" applyFont="1" applyFill="1" applyBorder="1" applyAlignment="1">
      <alignment horizontal="center" vertical="top" wrapText="1"/>
    </xf>
    <xf numFmtId="164" fontId="11" fillId="2" borderId="6" xfId="5" applyNumberFormat="1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left" vertical="top" wrapText="1"/>
    </xf>
    <xf numFmtId="4" fontId="11" fillId="2" borderId="15" xfId="0" applyNumberFormat="1" applyFont="1" applyFill="1" applyBorder="1" applyAlignment="1">
      <alignment horizontal="left" vertical="top" wrapText="1"/>
    </xf>
    <xf numFmtId="4" fontId="11" fillId="4" borderId="16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/>
    </xf>
    <xf numFmtId="3" fontId="11" fillId="4" borderId="6" xfId="1" applyNumberFormat="1" applyFont="1" applyFill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64" fontId="11" fillId="4" borderId="4" xfId="1" applyNumberFormat="1" applyFont="1" applyFill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/>
    </xf>
    <xf numFmtId="164" fontId="11" fillId="4" borderId="5" xfId="1" applyNumberFormat="1" applyFont="1" applyFill="1" applyBorder="1" applyAlignment="1">
      <alignment horizontal="center" vertical="center"/>
    </xf>
    <xf numFmtId="164" fontId="11" fillId="4" borderId="6" xfId="1" applyNumberFormat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11" fillId="4" borderId="8" xfId="1" applyFont="1" applyFill="1" applyBorder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 wrapText="1"/>
    </xf>
    <xf numFmtId="3" fontId="11" fillId="4" borderId="4" xfId="1" applyNumberFormat="1" applyFont="1" applyFill="1" applyBorder="1" applyAlignment="1">
      <alignment horizontal="center" vertical="center"/>
    </xf>
    <xf numFmtId="3" fontId="11" fillId="4" borderId="3" xfId="1" applyNumberFormat="1" applyFont="1" applyFill="1" applyBorder="1" applyAlignment="1">
      <alignment horizontal="center" vertical="center"/>
    </xf>
    <xf numFmtId="3" fontId="11" fillId="4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49" fontId="11" fillId="4" borderId="4" xfId="1" applyNumberFormat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49" fontId="11" fillId="4" borderId="5" xfId="1" applyNumberFormat="1" applyFont="1" applyFill="1" applyBorder="1" applyAlignment="1">
      <alignment horizontal="center" vertical="center" wrapText="1"/>
    </xf>
    <xf numFmtId="49" fontId="11" fillId="4" borderId="6" xfId="1" applyNumberFormat="1" applyFont="1" applyFill="1" applyBorder="1" applyAlignment="1">
      <alignment horizontal="center" vertical="center" wrapText="1"/>
    </xf>
    <xf numFmtId="164" fontId="11" fillId="4" borderId="8" xfId="1" applyNumberFormat="1" applyFont="1" applyFill="1" applyBorder="1" applyAlignment="1">
      <alignment horizontal="center" vertical="center"/>
    </xf>
    <xf numFmtId="164" fontId="11" fillId="4" borderId="2" xfId="1" applyNumberFormat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0" xfId="1" applyFont="1" applyFill="1"/>
    <xf numFmtId="0" fontId="12" fillId="0" borderId="0" xfId="1" applyFont="1" applyFill="1" applyAlignment="1">
      <alignment horizontal="center" vertical="center"/>
    </xf>
    <xf numFmtId="43" fontId="12" fillId="0" borderId="0" xfId="1" applyNumberFormat="1" applyFont="1" applyFill="1"/>
    <xf numFmtId="0" fontId="0" fillId="0" borderId="0" xfId="0" applyFill="1"/>
    <xf numFmtId="43" fontId="12" fillId="0" borderId="0" xfId="5" applyFont="1" applyFill="1" applyBorder="1" applyAlignment="1"/>
    <xf numFmtId="166" fontId="12" fillId="0" borderId="0" xfId="1" applyNumberFormat="1" applyFont="1" applyFill="1"/>
    <xf numFmtId="166" fontId="12" fillId="0" borderId="0" xfId="1" applyNumberFormat="1" applyFont="1" applyFill="1" applyAlignment="1">
      <alignment horizontal="center" vertical="center"/>
    </xf>
    <xf numFmtId="167" fontId="12" fillId="0" borderId="0" xfId="5" applyNumberFormat="1" applyFont="1" applyFill="1" applyBorder="1"/>
    <xf numFmtId="0" fontId="1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vertical="center" wrapText="1"/>
    </xf>
    <xf numFmtId="0" fontId="27" fillId="0" borderId="0" xfId="1" applyFont="1" applyFill="1" applyAlignment="1">
      <alignment horizontal="center" vertical="center" wrapText="1"/>
    </xf>
    <xf numFmtId="3" fontId="12" fillId="0" borderId="0" xfId="1" applyNumberFormat="1" applyFont="1" applyFill="1" applyAlignment="1">
      <alignment vertical="center" wrapText="1"/>
    </xf>
    <xf numFmtId="3" fontId="12" fillId="0" borderId="0" xfId="1" applyNumberFormat="1" applyFont="1" applyFill="1"/>
    <xf numFmtId="43" fontId="11" fillId="0" borderId="0" xfId="1" applyNumberFormat="1" applyFont="1" applyFill="1" applyAlignment="1">
      <alignment vertical="center"/>
    </xf>
    <xf numFmtId="43" fontId="21" fillId="0" borderId="0" xfId="5" applyFont="1" applyFill="1"/>
    <xf numFmtId="43" fontId="12" fillId="0" borderId="0" xfId="1" applyNumberFormat="1" applyFont="1" applyFill="1" applyAlignment="1">
      <alignment horizontal="center" vertical="center"/>
    </xf>
    <xf numFmtId="166" fontId="12" fillId="0" borderId="0" xfId="1" applyNumberFormat="1" applyFont="1" applyFill="1" applyAlignment="1">
      <alignment vertical="center"/>
    </xf>
    <xf numFmtId="0" fontId="24" fillId="0" borderId="0" xfId="1" applyFont="1" applyFill="1" applyAlignment="1">
      <alignment horizontal="center" vertical="center"/>
    </xf>
    <xf numFmtId="0" fontId="24" fillId="0" borderId="0" xfId="1" applyFont="1" applyFill="1" applyAlignment="1">
      <alignment horizontal="center" vertical="center"/>
    </xf>
    <xf numFmtId="49" fontId="22" fillId="0" borderId="0" xfId="1" applyNumberFormat="1" applyFont="1" applyFill="1"/>
    <xf numFmtId="43" fontId="24" fillId="0" borderId="0" xfId="5" applyFont="1" applyFill="1" applyBorder="1" applyAlignment="1">
      <alignment horizontal="center" wrapText="1"/>
    </xf>
    <xf numFmtId="43" fontId="22" fillId="0" borderId="0" xfId="5" applyFont="1" applyFill="1" applyAlignment="1">
      <alignment horizontal="left" wrapText="1"/>
    </xf>
    <xf numFmtId="49" fontId="22" fillId="0" borderId="0" xfId="1" applyNumberFormat="1" applyFont="1" applyFill="1" applyAlignment="1">
      <alignment horizontal="left" wrapText="1"/>
    </xf>
    <xf numFmtId="49" fontId="24" fillId="0" borderId="0" xfId="1" applyNumberFormat="1" applyFont="1" applyFill="1" applyAlignment="1">
      <alignment horizontal="center" wrapText="1"/>
    </xf>
    <xf numFmtId="164" fontId="11" fillId="0" borderId="0" xfId="5" applyNumberFormat="1" applyFont="1" applyFill="1" applyAlignment="1">
      <alignment vertical="center"/>
    </xf>
    <xf numFmtId="3" fontId="11" fillId="0" borderId="0" xfId="1" applyNumberFormat="1" applyFont="1" applyFill="1" applyAlignment="1">
      <alignment horizontal="center" vertical="center"/>
    </xf>
    <xf numFmtId="43" fontId="12" fillId="0" borderId="0" xfId="5" applyFont="1" applyFill="1" applyBorder="1" applyAlignment="1">
      <alignment vertical="center"/>
    </xf>
    <xf numFmtId="0" fontId="22" fillId="0" borderId="0" xfId="1" applyFont="1" applyFill="1" applyAlignment="1">
      <alignment horizontal="center" vertical="center"/>
    </xf>
    <xf numFmtId="4" fontId="12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</cellXfs>
  <cellStyles count="7">
    <cellStyle name="Normal" xfId="0" builtinId="0"/>
    <cellStyle name="Normal 2" xfId="1" xr:uid="{A10C87D3-1417-4515-8269-90F4B0603B6A}"/>
    <cellStyle name="Normal 2 2" xfId="2" xr:uid="{6A203DDA-3917-4462-A81A-670C8B0754AC}"/>
    <cellStyle name="Normal 3" xfId="3" xr:uid="{48813126-2920-44E8-A67B-DB4BB8C36965}"/>
    <cellStyle name="Separador de milhares 2" xfId="4" xr:uid="{2232CACC-F46D-4806-97E7-DE55DC816982}"/>
    <cellStyle name="Vírgula" xfId="5" builtinId="3"/>
    <cellStyle name="Vírgula 2" xfId="6" xr:uid="{FAD63C43-71B9-46A4-ACC1-853D8BDAE8B2}"/>
  </cellStyles>
  <dxfs count="0"/>
  <tableStyles count="1" defaultTableStyle="TableStyleMedium2" defaultPivotStyle="PivotStyleLight16">
    <tableStyle name="Invisible" pivot="0" table="0" count="0" xr9:uid="{073C9B02-F497-4868-B988-0DD197CA88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142875</xdr:colOff>
      <xdr:row>82</xdr:row>
      <xdr:rowOff>0</xdr:rowOff>
    </xdr:from>
    <xdr:to>
      <xdr:col>59</xdr:col>
      <xdr:colOff>28575</xdr:colOff>
      <xdr:row>110</xdr:row>
      <xdr:rowOff>114300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A306FCE4-05FF-48EE-BA27-8858179F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09550" y="16725900"/>
          <a:ext cx="8791575" cy="607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1874045</xdr:colOff>
      <xdr:row>0</xdr:row>
      <xdr:rowOff>66675</xdr:rowOff>
    </xdr:from>
    <xdr:to>
      <xdr:col>2</xdr:col>
      <xdr:colOff>664370</xdr:colOff>
      <xdr:row>3</xdr:row>
      <xdr:rowOff>152400</xdr:rowOff>
    </xdr:to>
    <xdr:pic>
      <xdr:nvPicPr>
        <xdr:cNvPr id="2633" name="Picture 1">
          <a:extLst>
            <a:ext uri="{FF2B5EF4-FFF2-40B4-BE49-F238E27FC236}">
              <a16:creationId xmlns:a16="http://schemas.microsoft.com/office/drawing/2014/main" id="{F4BBAE83-5BE3-0059-88E6-25CAAC1A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9545" y="66675"/>
          <a:ext cx="695325" cy="692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1881188</xdr:colOff>
      <xdr:row>157</xdr:row>
      <xdr:rowOff>42863</xdr:rowOff>
    </xdr:from>
    <xdr:to>
      <xdr:col>2</xdr:col>
      <xdr:colOff>671513</xdr:colOff>
      <xdr:row>160</xdr:row>
      <xdr:rowOff>128588</xdr:rowOff>
    </xdr:to>
    <xdr:pic>
      <xdr:nvPicPr>
        <xdr:cNvPr id="2634" name="Picture 1">
          <a:extLst>
            <a:ext uri="{FF2B5EF4-FFF2-40B4-BE49-F238E27FC236}">
              <a16:creationId xmlns:a16="http://schemas.microsoft.com/office/drawing/2014/main" id="{AA5EB888-7727-1CF2-45A7-B86D93BC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688" y="29570363"/>
          <a:ext cx="695325" cy="692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18E5-A868-4975-B16A-C4BAEA603AA5}">
  <sheetPr>
    <pageSetUpPr fitToPage="1"/>
  </sheetPr>
  <dimension ref="A1:Q255"/>
  <sheetViews>
    <sheetView showGridLines="0" tabSelected="1" zoomScale="80" zoomScaleNormal="80" workbookViewId="0">
      <selection activeCell="A96" sqref="A96:A104"/>
    </sheetView>
  </sheetViews>
  <sheetFormatPr defaultColWidth="7.85546875" defaultRowHeight="15.75" x14ac:dyDescent="0.25"/>
  <cols>
    <col min="1" max="1" width="88.5703125" style="13" customWidth="1"/>
    <col min="2" max="2" width="28.5703125" style="13" bestFit="1" customWidth="1"/>
    <col min="3" max="3" width="22" style="13" customWidth="1"/>
    <col min="4" max="4" width="21.7109375" style="13" customWidth="1"/>
    <col min="5" max="5" width="21.42578125" style="13" customWidth="1"/>
    <col min="6" max="6" width="0.7109375" style="13" customWidth="1"/>
    <col min="7" max="7" width="21.140625" style="13" customWidth="1"/>
    <col min="8" max="8" width="19.7109375" style="13" customWidth="1"/>
    <col min="9" max="9" width="24.140625" style="14" customWidth="1"/>
    <col min="10" max="10" width="27.42578125" style="13" customWidth="1"/>
    <col min="11" max="11" width="22.85546875" style="13" bestFit="1" customWidth="1"/>
    <col min="12" max="12" width="22.28515625" style="13" customWidth="1"/>
    <col min="13" max="13" width="17.42578125" style="13" bestFit="1" customWidth="1"/>
    <col min="14" max="14" width="14.42578125" style="13" bestFit="1" customWidth="1"/>
    <col min="15" max="16384" width="7.85546875" style="13"/>
  </cols>
  <sheetData>
    <row r="1" spans="1:9" x14ac:dyDescent="0.25">
      <c r="A1" s="12"/>
    </row>
    <row r="2" spans="1:9" x14ac:dyDescent="0.25">
      <c r="A2" s="12"/>
    </row>
    <row r="3" spans="1:9" x14ac:dyDescent="0.25">
      <c r="A3" s="15"/>
      <c r="B3" s="15"/>
      <c r="C3" s="15"/>
      <c r="D3" s="15"/>
      <c r="E3" s="15"/>
    </row>
    <row r="4" spans="1:9" x14ac:dyDescent="0.25">
      <c r="A4" s="15"/>
      <c r="B4" s="15"/>
      <c r="C4" s="15"/>
      <c r="D4" s="15"/>
      <c r="E4" s="15"/>
    </row>
    <row r="5" spans="1:9" x14ac:dyDescent="0.25">
      <c r="A5" s="328" t="s">
        <v>0</v>
      </c>
      <c r="B5" s="328"/>
      <c r="C5" s="328"/>
      <c r="D5" s="328"/>
      <c r="E5" s="328"/>
      <c r="F5" s="328"/>
      <c r="G5" s="328"/>
      <c r="H5" s="328"/>
      <c r="I5" s="328"/>
    </row>
    <row r="6" spans="1:9" x14ac:dyDescent="0.25">
      <c r="A6" s="328" t="s">
        <v>1</v>
      </c>
      <c r="B6" s="328"/>
      <c r="C6" s="328"/>
      <c r="D6" s="328"/>
      <c r="E6" s="328"/>
      <c r="F6" s="328"/>
      <c r="G6" s="328"/>
      <c r="H6" s="328"/>
      <c r="I6" s="328"/>
    </row>
    <row r="7" spans="1:9" x14ac:dyDescent="0.25">
      <c r="A7" s="329" t="s">
        <v>2</v>
      </c>
      <c r="B7" s="329"/>
      <c r="C7" s="329"/>
      <c r="D7" s="329"/>
      <c r="E7" s="329"/>
      <c r="F7" s="329"/>
      <c r="G7" s="329"/>
      <c r="H7" s="329"/>
      <c r="I7" s="329"/>
    </row>
    <row r="8" spans="1:9" x14ac:dyDescent="0.25">
      <c r="A8" s="328" t="s">
        <v>3</v>
      </c>
      <c r="B8" s="328"/>
      <c r="C8" s="328"/>
      <c r="D8" s="328"/>
      <c r="E8" s="328"/>
      <c r="F8" s="328"/>
      <c r="G8" s="328"/>
      <c r="H8" s="328"/>
      <c r="I8" s="328"/>
    </row>
    <row r="9" spans="1:9" x14ac:dyDescent="0.25">
      <c r="A9" s="328" t="s">
        <v>202</v>
      </c>
      <c r="B9" s="328"/>
      <c r="C9" s="328"/>
      <c r="D9" s="328"/>
      <c r="E9" s="328"/>
      <c r="F9" s="328"/>
      <c r="G9" s="328"/>
      <c r="H9" s="328"/>
      <c r="I9" s="328"/>
    </row>
    <row r="10" spans="1:9" x14ac:dyDescent="0.25">
      <c r="A10" s="16"/>
      <c r="B10" s="16"/>
      <c r="C10" s="16"/>
      <c r="D10" s="16"/>
      <c r="E10" s="16"/>
      <c r="G10" s="17"/>
    </row>
    <row r="11" spans="1:9" x14ac:dyDescent="0.25">
      <c r="A11" s="18"/>
      <c r="B11" s="35"/>
      <c r="C11" s="35"/>
      <c r="D11" s="18"/>
      <c r="E11" s="18"/>
      <c r="I11" s="37" t="s">
        <v>205</v>
      </c>
    </row>
    <row r="12" spans="1:9" x14ac:dyDescent="0.25">
      <c r="A12" s="19" t="s">
        <v>4</v>
      </c>
      <c r="B12" s="17"/>
      <c r="E12" s="17"/>
      <c r="I12" s="20">
        <v>1</v>
      </c>
    </row>
    <row r="13" spans="1:9" x14ac:dyDescent="0.25">
      <c r="A13" s="343" t="s">
        <v>5</v>
      </c>
      <c r="B13" s="343"/>
      <c r="C13" s="343"/>
      <c r="D13" s="343"/>
      <c r="E13" s="343"/>
      <c r="F13" s="343"/>
      <c r="G13" s="343"/>
      <c r="H13" s="343"/>
      <c r="I13" s="343"/>
    </row>
    <row r="14" spans="1:9" x14ac:dyDescent="0.25">
      <c r="A14" s="286"/>
      <c r="B14" s="286"/>
      <c r="C14" s="285"/>
      <c r="D14" s="285"/>
      <c r="E14" s="285"/>
      <c r="F14" s="285"/>
      <c r="G14" s="285"/>
      <c r="H14" s="285"/>
      <c r="I14" s="285"/>
    </row>
    <row r="15" spans="1:9" x14ac:dyDescent="0.25">
      <c r="A15" s="254" t="s">
        <v>6</v>
      </c>
      <c r="B15" s="336" t="s">
        <v>7</v>
      </c>
      <c r="C15" s="323" t="s">
        <v>203</v>
      </c>
      <c r="D15" s="344"/>
      <c r="E15" s="344"/>
      <c r="F15" s="344"/>
      <c r="G15" s="344"/>
      <c r="H15" s="344"/>
      <c r="I15" s="344"/>
    </row>
    <row r="16" spans="1:9" x14ac:dyDescent="0.25">
      <c r="A16" s="254"/>
      <c r="B16" s="336"/>
      <c r="C16" s="256" t="s">
        <v>8</v>
      </c>
      <c r="D16" s="257"/>
      <c r="E16" s="257"/>
      <c r="F16" s="257"/>
      <c r="G16" s="257"/>
      <c r="H16" s="257"/>
      <c r="I16" s="257"/>
    </row>
    <row r="17" spans="1:13" x14ac:dyDescent="0.25">
      <c r="A17" s="255"/>
      <c r="B17" s="337"/>
      <c r="C17" s="337" t="s">
        <v>9</v>
      </c>
      <c r="D17" s="342"/>
      <c r="E17" s="342"/>
      <c r="F17" s="342"/>
      <c r="G17" s="342"/>
      <c r="H17" s="342"/>
      <c r="I17" s="342"/>
    </row>
    <row r="18" spans="1:13" s="21" customFormat="1" x14ac:dyDescent="0.25">
      <c r="A18" s="12" t="s">
        <v>10</v>
      </c>
      <c r="B18" s="99">
        <f>B19+B25+B26+B29+B35</f>
        <v>96264619441.139999</v>
      </c>
      <c r="C18" s="30"/>
      <c r="D18" s="55"/>
      <c r="E18" s="55"/>
      <c r="F18" s="55"/>
      <c r="G18" s="55"/>
      <c r="H18" s="55"/>
      <c r="I18" s="101">
        <f>I19+I25+I26+I29+I35</f>
        <v>67650003666.070007</v>
      </c>
      <c r="J18" s="133"/>
      <c r="K18" s="133"/>
    </row>
    <row r="19" spans="1:13" x14ac:dyDescent="0.25">
      <c r="A19" s="18" t="s">
        <v>11</v>
      </c>
      <c r="B19" s="100">
        <f>SUM(B20:B24)</f>
        <v>54285828741.389992</v>
      </c>
      <c r="C19" s="27"/>
      <c r="D19" s="22"/>
      <c r="E19" s="22"/>
      <c r="F19" s="22"/>
      <c r="G19" s="22"/>
      <c r="H19" s="22"/>
      <c r="I19" s="102">
        <f>SUM(I20:P24)</f>
        <v>36632161379.640007</v>
      </c>
      <c r="K19" s="22"/>
    </row>
    <row r="20" spans="1:13" x14ac:dyDescent="0.25">
      <c r="A20" s="203" t="s">
        <v>177</v>
      </c>
      <c r="B20" s="100">
        <v>38221078949.760002</v>
      </c>
      <c r="C20" s="27"/>
      <c r="D20" s="22"/>
      <c r="E20" s="22"/>
      <c r="F20" s="22"/>
      <c r="G20" s="22"/>
      <c r="H20" s="22"/>
      <c r="I20" s="102">
        <v>25525112265.990002</v>
      </c>
      <c r="K20" s="162"/>
    </row>
    <row r="21" spans="1:13" x14ac:dyDescent="0.25">
      <c r="A21" s="203" t="s">
        <v>178</v>
      </c>
      <c r="B21" s="100">
        <v>2178460562.4099998</v>
      </c>
      <c r="C21" s="27"/>
      <c r="D21" s="22"/>
      <c r="E21" s="22"/>
      <c r="F21" s="22"/>
      <c r="G21" s="22"/>
      <c r="H21" s="22"/>
      <c r="I21" s="102">
        <v>1933414959.6099999</v>
      </c>
    </row>
    <row r="22" spans="1:13" x14ac:dyDescent="0.25">
      <c r="A22" s="203" t="s">
        <v>179</v>
      </c>
      <c r="B22" s="100">
        <v>1338336699.78</v>
      </c>
      <c r="C22" s="27"/>
      <c r="D22" s="22"/>
      <c r="E22" s="22"/>
      <c r="F22" s="22"/>
      <c r="G22" s="22"/>
      <c r="H22" s="22"/>
      <c r="I22" s="102">
        <v>833695167.92999995</v>
      </c>
    </row>
    <row r="23" spans="1:13" x14ac:dyDescent="0.25">
      <c r="A23" s="203" t="s">
        <v>180</v>
      </c>
      <c r="B23" s="100">
        <v>7739490965.9499998</v>
      </c>
      <c r="C23" s="27"/>
      <c r="D23" s="22"/>
      <c r="E23" s="22"/>
      <c r="F23" s="22"/>
      <c r="G23" s="22"/>
      <c r="H23" s="22"/>
      <c r="I23" s="102">
        <v>4963912018.8500004</v>
      </c>
    </row>
    <row r="24" spans="1:13" x14ac:dyDescent="0.25">
      <c r="A24" s="204" t="s">
        <v>181</v>
      </c>
      <c r="B24" s="100">
        <v>4808461563.4899998</v>
      </c>
      <c r="C24" s="27"/>
      <c r="D24" s="22"/>
      <c r="E24" s="22"/>
      <c r="F24" s="22"/>
      <c r="G24" s="22"/>
      <c r="H24" s="22"/>
      <c r="I24" s="102">
        <v>3376026967.2600002</v>
      </c>
      <c r="K24" s="17"/>
    </row>
    <row r="25" spans="1:13" ht="15.75" customHeight="1" x14ac:dyDescent="0.25">
      <c r="A25" s="16" t="s">
        <v>182</v>
      </c>
      <c r="B25" s="100">
        <v>186962114</v>
      </c>
      <c r="C25" s="56"/>
      <c r="D25" s="57"/>
      <c r="E25" s="57"/>
      <c r="F25" s="57"/>
      <c r="G25" s="57"/>
      <c r="H25" s="57"/>
      <c r="I25" s="103">
        <v>140803703.44999999</v>
      </c>
      <c r="J25" s="233"/>
      <c r="K25" s="233"/>
      <c r="L25" s="233"/>
    </row>
    <row r="26" spans="1:13" x14ac:dyDescent="0.25">
      <c r="A26" s="16" t="s">
        <v>183</v>
      </c>
      <c r="B26" s="100">
        <f>B27+B28</f>
        <v>28530742727.09</v>
      </c>
      <c r="C26" s="27"/>
      <c r="D26" s="22"/>
      <c r="E26" s="22"/>
      <c r="F26" s="22"/>
      <c r="G26" s="22"/>
      <c r="H26" s="22"/>
      <c r="I26" s="102">
        <f>I27+I28</f>
        <v>21752391847.5</v>
      </c>
      <c r="J26" s="233"/>
      <c r="K26" s="233"/>
      <c r="L26" s="233"/>
    </row>
    <row r="27" spans="1:13" x14ac:dyDescent="0.25">
      <c r="A27" s="16" t="s">
        <v>184</v>
      </c>
      <c r="B27" s="100">
        <v>2558756248.3699999</v>
      </c>
      <c r="C27" s="27"/>
      <c r="D27" s="22"/>
      <c r="E27" s="22"/>
      <c r="F27" s="22"/>
      <c r="G27" s="22"/>
      <c r="H27" s="22"/>
      <c r="I27" s="102">
        <v>2456581453.1799998</v>
      </c>
    </row>
    <row r="28" spans="1:13" x14ac:dyDescent="0.25">
      <c r="A28" s="16" t="s">
        <v>185</v>
      </c>
      <c r="B28" s="100">
        <v>25971986478.720001</v>
      </c>
      <c r="C28" s="27"/>
      <c r="D28" s="22"/>
      <c r="E28" s="22"/>
      <c r="F28" s="22"/>
      <c r="G28" s="22"/>
      <c r="H28" s="22"/>
      <c r="I28" s="102">
        <v>19295810394.32</v>
      </c>
      <c r="J28" s="195"/>
    </row>
    <row r="29" spans="1:13" x14ac:dyDescent="0.25">
      <c r="A29" s="18" t="s">
        <v>12</v>
      </c>
      <c r="B29" s="100">
        <f>SUM(B30:B34)</f>
        <v>10635471351.049999</v>
      </c>
      <c r="C29" s="27"/>
      <c r="D29" s="22"/>
      <c r="E29" s="22"/>
      <c r="F29" s="22"/>
      <c r="G29" s="22"/>
      <c r="H29" s="22"/>
      <c r="I29" s="102">
        <f>SUM(I30:P34)</f>
        <v>7236521598.000001</v>
      </c>
    </row>
    <row r="30" spans="1:13" x14ac:dyDescent="0.25">
      <c r="A30" s="16" t="s">
        <v>186</v>
      </c>
      <c r="B30" s="100">
        <v>2700980742.96</v>
      </c>
      <c r="C30" s="27"/>
      <c r="D30" s="22"/>
      <c r="E30" s="22"/>
      <c r="F30" s="22"/>
      <c r="G30" s="22"/>
      <c r="H30" s="22"/>
      <c r="I30" s="102">
        <v>1816165025.02</v>
      </c>
    </row>
    <row r="31" spans="1:13" hidden="1" x14ac:dyDescent="0.25">
      <c r="A31" s="205" t="s">
        <v>13</v>
      </c>
      <c r="B31" s="176"/>
      <c r="C31" s="177"/>
      <c r="D31" s="178"/>
      <c r="E31" s="178"/>
      <c r="F31" s="178"/>
      <c r="G31" s="178"/>
      <c r="H31" s="178"/>
      <c r="I31" s="179"/>
      <c r="J31" s="13" t="s">
        <v>14</v>
      </c>
    </row>
    <row r="32" spans="1:13" x14ac:dyDescent="0.25">
      <c r="A32" s="16" t="s">
        <v>187</v>
      </c>
      <c r="B32" s="100">
        <v>1069683440.35</v>
      </c>
      <c r="C32" s="27"/>
      <c r="D32" s="22"/>
      <c r="E32" s="22"/>
      <c r="F32" s="22"/>
      <c r="G32" s="22"/>
      <c r="H32" s="22"/>
      <c r="I32" s="102">
        <v>673334226.49000001</v>
      </c>
      <c r="J32"/>
      <c r="K32"/>
      <c r="L32"/>
      <c r="M32"/>
    </row>
    <row r="33" spans="1:14" x14ac:dyDescent="0.25">
      <c r="A33" s="16" t="s">
        <v>188</v>
      </c>
      <c r="B33" s="100">
        <v>4217747252</v>
      </c>
      <c r="C33" s="27"/>
      <c r="D33" s="22"/>
      <c r="E33" s="22"/>
      <c r="F33" s="22"/>
      <c r="G33" s="22"/>
      <c r="H33" s="22"/>
      <c r="I33" s="102">
        <v>2906850613.77</v>
      </c>
    </row>
    <row r="34" spans="1:14" x14ac:dyDescent="0.25">
      <c r="A34" s="16" t="s">
        <v>190</v>
      </c>
      <c r="B34" s="106">
        <v>2647059915.7399998</v>
      </c>
      <c r="C34" s="27"/>
      <c r="D34" s="22"/>
      <c r="E34" s="22"/>
      <c r="F34" s="22"/>
      <c r="G34" s="22"/>
      <c r="H34" s="22"/>
      <c r="I34" s="104">
        <v>1840171732.72</v>
      </c>
      <c r="J34" s="17"/>
    </row>
    <row r="35" spans="1:14" x14ac:dyDescent="0.25">
      <c r="A35" s="18" t="s">
        <v>15</v>
      </c>
      <c r="B35" s="100">
        <f>B37+B36</f>
        <v>2625614507.6100001</v>
      </c>
      <c r="C35" s="27"/>
      <c r="D35" s="22"/>
      <c r="E35" s="22"/>
      <c r="F35" s="22"/>
      <c r="G35" s="22"/>
      <c r="H35" s="22"/>
      <c r="I35" s="102">
        <f>I37+I36</f>
        <v>1888125137.48</v>
      </c>
    </row>
    <row r="36" spans="1:14" x14ac:dyDescent="0.25">
      <c r="A36" s="16" t="s">
        <v>189</v>
      </c>
      <c r="B36" s="100">
        <v>41030117.5</v>
      </c>
      <c r="C36" s="27"/>
      <c r="D36" s="22"/>
      <c r="E36" s="22"/>
      <c r="F36" s="22"/>
      <c r="G36" s="22"/>
      <c r="H36" s="22"/>
      <c r="I36" s="102">
        <v>42132279.159999996</v>
      </c>
    </row>
    <row r="37" spans="1:14" x14ac:dyDescent="0.25">
      <c r="A37" s="16" t="s">
        <v>191</v>
      </c>
      <c r="B37" s="100">
        <v>2584584390.1100001</v>
      </c>
      <c r="C37" s="27"/>
      <c r="D37" s="22"/>
      <c r="E37" s="22"/>
      <c r="F37" s="22"/>
      <c r="G37" s="22"/>
      <c r="H37" s="22"/>
      <c r="I37" s="102">
        <v>1845992858.3199999</v>
      </c>
    </row>
    <row r="38" spans="1:14" x14ac:dyDescent="0.25">
      <c r="A38" s="206" t="s">
        <v>16</v>
      </c>
      <c r="B38" s="107">
        <f>B18-(B27+B36)</f>
        <v>93664833075.270004</v>
      </c>
      <c r="C38" s="27"/>
      <c r="D38" s="22"/>
      <c r="E38" s="22"/>
      <c r="F38" s="22"/>
      <c r="G38" s="22"/>
      <c r="H38" s="22"/>
      <c r="I38" s="194">
        <f>I18-(I27+I36)</f>
        <v>65151289933.730011</v>
      </c>
    </row>
    <row r="39" spans="1:14" x14ac:dyDescent="0.25">
      <c r="A39" s="206" t="s">
        <v>17</v>
      </c>
      <c r="B39" s="107">
        <v>4411422607</v>
      </c>
      <c r="C39" s="27"/>
      <c r="D39" s="22"/>
      <c r="E39" s="22"/>
      <c r="F39" s="22"/>
      <c r="G39" s="22"/>
      <c r="H39" s="22"/>
      <c r="I39" s="105">
        <v>3013331351.8200002</v>
      </c>
    </row>
    <row r="40" spans="1:14" x14ac:dyDescent="0.25">
      <c r="A40" s="206" t="s">
        <v>18</v>
      </c>
      <c r="B40" s="107">
        <v>1045217964</v>
      </c>
      <c r="C40" s="27"/>
      <c r="D40" s="22"/>
      <c r="E40" s="22"/>
      <c r="F40" s="22"/>
      <c r="G40" s="22"/>
      <c r="H40" s="22"/>
      <c r="I40" s="105">
        <v>752654691.67999995</v>
      </c>
    </row>
    <row r="41" spans="1:14" s="21" customFormat="1" x14ac:dyDescent="0.25">
      <c r="A41" s="206" t="s">
        <v>19</v>
      </c>
      <c r="B41" s="107">
        <f>B42+B43+B44+B48+B51</f>
        <v>2303860076.54</v>
      </c>
      <c r="C41" s="26"/>
      <c r="D41" s="34"/>
      <c r="E41" s="34"/>
      <c r="F41" s="34"/>
      <c r="G41" s="34"/>
      <c r="H41" s="34"/>
      <c r="I41" s="105">
        <f>I42+I43+I44+I48+I51</f>
        <v>2045145054.3400002</v>
      </c>
    </row>
    <row r="42" spans="1:14" x14ac:dyDescent="0.25">
      <c r="A42" s="18" t="s">
        <v>20</v>
      </c>
      <c r="B42" s="100">
        <v>18400216</v>
      </c>
      <c r="C42" s="27"/>
      <c r="D42" s="22"/>
      <c r="E42" s="22"/>
      <c r="F42" s="22"/>
      <c r="G42" s="22"/>
      <c r="H42" s="22"/>
      <c r="I42" s="102">
        <v>0</v>
      </c>
    </row>
    <row r="43" spans="1:14" x14ac:dyDescent="0.25">
      <c r="A43" s="18" t="s">
        <v>21</v>
      </c>
      <c r="B43" s="100">
        <v>214035430.50999999</v>
      </c>
      <c r="C43" s="27"/>
      <c r="D43" s="22"/>
      <c r="E43" s="22"/>
      <c r="F43" s="22"/>
      <c r="G43" s="22"/>
      <c r="H43" s="22"/>
      <c r="I43" s="102">
        <v>119969839.59999999</v>
      </c>
      <c r="K43" s="91"/>
      <c r="L43" s="91"/>
      <c r="M43" s="91"/>
      <c r="N43" s="91"/>
    </row>
    <row r="44" spans="1:14" s="21" customFormat="1" x14ac:dyDescent="0.25">
      <c r="A44" s="18" t="s">
        <v>22</v>
      </c>
      <c r="B44" s="100">
        <f>B45+B46+B47</f>
        <v>2331213</v>
      </c>
      <c r="C44" s="27"/>
      <c r="D44" s="22"/>
      <c r="E44" s="22"/>
      <c r="F44" s="22"/>
      <c r="G44" s="22"/>
      <c r="H44" s="22"/>
      <c r="I44" s="102">
        <f>I45+I46+I47</f>
        <v>5606000</v>
      </c>
      <c r="K44" s="98"/>
      <c r="L44" s="98"/>
      <c r="M44" s="98"/>
      <c r="N44" s="98"/>
    </row>
    <row r="45" spans="1:14" s="21" customFormat="1" x14ac:dyDescent="0.25">
      <c r="A45" s="16" t="s">
        <v>23</v>
      </c>
      <c r="B45" s="100">
        <v>0</v>
      </c>
      <c r="C45" s="27"/>
      <c r="D45" s="22"/>
      <c r="E45" s="22"/>
      <c r="F45" s="22"/>
      <c r="G45" s="22"/>
      <c r="H45" s="22"/>
      <c r="I45" s="102">
        <v>0</v>
      </c>
      <c r="K45" s="98"/>
      <c r="L45" s="98"/>
      <c r="M45" s="98"/>
      <c r="N45" s="98"/>
    </row>
    <row r="46" spans="1:14" s="21" customFormat="1" x14ac:dyDescent="0.25">
      <c r="A46" s="16" t="s">
        <v>24</v>
      </c>
      <c r="B46" s="100">
        <v>0</v>
      </c>
      <c r="C46" s="27"/>
      <c r="D46" s="22"/>
      <c r="E46" s="22"/>
      <c r="F46" s="22"/>
      <c r="G46" s="22"/>
      <c r="H46" s="22"/>
      <c r="I46" s="102">
        <v>0</v>
      </c>
      <c r="K46" s="98"/>
      <c r="L46" s="98"/>
      <c r="M46" s="98"/>
      <c r="N46" s="98"/>
    </row>
    <row r="47" spans="1:14" s="21" customFormat="1" x14ac:dyDescent="0.25">
      <c r="A47" s="16" t="s">
        <v>25</v>
      </c>
      <c r="B47" s="100">
        <v>2331213</v>
      </c>
      <c r="C47" s="27"/>
      <c r="D47" s="22"/>
      <c r="E47" s="22"/>
      <c r="F47" s="22"/>
      <c r="G47" s="22"/>
      <c r="H47" s="22"/>
      <c r="I47" s="65">
        <v>5606000</v>
      </c>
      <c r="K47" s="98"/>
      <c r="L47" s="98"/>
      <c r="M47" s="98"/>
      <c r="N47" s="98"/>
    </row>
    <row r="48" spans="1:14" x14ac:dyDescent="0.25">
      <c r="A48" s="18" t="s">
        <v>26</v>
      </c>
      <c r="B48" s="100">
        <f>B49+B50</f>
        <v>406030774</v>
      </c>
      <c r="C48" s="27"/>
      <c r="D48" s="22"/>
      <c r="E48" s="22"/>
      <c r="F48" s="22"/>
      <c r="G48" s="22"/>
      <c r="H48" s="22"/>
      <c r="I48" s="102">
        <f>I49+I50</f>
        <v>38863167.059999995</v>
      </c>
      <c r="K48" s="91"/>
      <c r="L48" s="91"/>
      <c r="M48" s="91"/>
      <c r="N48" s="91"/>
    </row>
    <row r="49" spans="1:12" x14ac:dyDescent="0.25">
      <c r="A49" s="16" t="s">
        <v>192</v>
      </c>
      <c r="B49" s="100">
        <v>277515635</v>
      </c>
      <c r="C49" s="27"/>
      <c r="D49" s="22"/>
      <c r="E49" s="22"/>
      <c r="F49" s="22"/>
      <c r="G49" s="22"/>
      <c r="H49" s="22"/>
      <c r="I49" s="102">
        <v>1871045.33</v>
      </c>
    </row>
    <row r="50" spans="1:12" x14ac:dyDescent="0.25">
      <c r="A50" s="16" t="s">
        <v>193</v>
      </c>
      <c r="B50" s="100">
        <v>128515139</v>
      </c>
      <c r="C50" s="27"/>
      <c r="D50" s="22"/>
      <c r="E50" s="22"/>
      <c r="F50" s="22"/>
      <c r="G50" s="22"/>
      <c r="H50" s="22"/>
      <c r="I50" s="102">
        <v>36992121.729999997</v>
      </c>
    </row>
    <row r="51" spans="1:12" x14ac:dyDescent="0.25">
      <c r="A51" s="18" t="s">
        <v>27</v>
      </c>
      <c r="B51" s="100">
        <f>B52+B53</f>
        <v>1663062443.03</v>
      </c>
      <c r="C51" s="27"/>
      <c r="D51" s="22"/>
      <c r="E51" s="22"/>
      <c r="F51" s="22"/>
      <c r="G51" s="22"/>
      <c r="H51" s="22"/>
      <c r="I51" s="102">
        <f>I52+I53</f>
        <v>1880706047.6800001</v>
      </c>
    </row>
    <row r="52" spans="1:12" x14ac:dyDescent="0.25">
      <c r="A52" s="16" t="s">
        <v>194</v>
      </c>
      <c r="B52" s="100">
        <v>0</v>
      </c>
      <c r="C52" s="27"/>
      <c r="D52" s="22"/>
      <c r="E52" s="22"/>
      <c r="F52" s="22"/>
      <c r="G52" s="22"/>
      <c r="H52" s="22"/>
      <c r="I52" s="102">
        <v>0</v>
      </c>
    </row>
    <row r="53" spans="1:12" x14ac:dyDescent="0.25">
      <c r="A53" s="16" t="s">
        <v>195</v>
      </c>
      <c r="B53" s="100">
        <v>1663062443.03</v>
      </c>
      <c r="C53" s="27"/>
      <c r="D53" s="22"/>
      <c r="E53" s="22"/>
      <c r="F53" s="22"/>
      <c r="G53" s="22"/>
      <c r="H53" s="22"/>
      <c r="I53" s="102">
        <v>1880706047.6800001</v>
      </c>
    </row>
    <row r="54" spans="1:12" ht="31.5" x14ac:dyDescent="0.25">
      <c r="A54" s="207" t="s">
        <v>28</v>
      </c>
      <c r="B54" s="107">
        <f>B41-(B42+B43+B45+B46+B52)</f>
        <v>2071424430.03</v>
      </c>
      <c r="C54" s="27"/>
      <c r="D54" s="22"/>
      <c r="E54" s="22"/>
      <c r="F54" s="22"/>
      <c r="G54" s="22"/>
      <c r="H54" s="22"/>
      <c r="I54" s="105">
        <f>I41-(I42+I43+I45+I46+I52)</f>
        <v>1925175214.7400002</v>
      </c>
    </row>
    <row r="55" spans="1:12" x14ac:dyDescent="0.25">
      <c r="A55" s="207" t="s">
        <v>29</v>
      </c>
      <c r="B55" s="107">
        <v>0</v>
      </c>
      <c r="C55" s="27"/>
      <c r="D55" s="22"/>
      <c r="E55" s="22"/>
      <c r="F55" s="22"/>
      <c r="G55" s="22"/>
      <c r="H55" s="22"/>
      <c r="I55" s="105">
        <v>0</v>
      </c>
    </row>
    <row r="56" spans="1:12" s="21" customFormat="1" x14ac:dyDescent="0.25">
      <c r="A56" s="207" t="s">
        <v>30</v>
      </c>
      <c r="B56" s="108">
        <v>0</v>
      </c>
      <c r="C56" s="58"/>
      <c r="D56" s="59"/>
      <c r="E56" s="59"/>
      <c r="F56" s="59"/>
      <c r="G56" s="59"/>
      <c r="H56" s="59"/>
      <c r="I56" s="145">
        <v>0</v>
      </c>
    </row>
    <row r="57" spans="1:12" s="21" customFormat="1" x14ac:dyDescent="0.25">
      <c r="A57" s="190" t="s">
        <v>31</v>
      </c>
      <c r="B57" s="219">
        <f>B38+B39+B54+B55</f>
        <v>100147680112.3</v>
      </c>
      <c r="C57" s="88"/>
      <c r="D57" s="89"/>
      <c r="E57" s="89"/>
      <c r="F57" s="89"/>
      <c r="G57" s="89"/>
      <c r="H57" s="89"/>
      <c r="I57" s="229">
        <f>I38+I39+I54+I55</f>
        <v>70089796500.290009</v>
      </c>
      <c r="J57" s="6"/>
      <c r="K57" s="6"/>
      <c r="L57" s="6"/>
    </row>
    <row r="58" spans="1:12" s="21" customFormat="1" x14ac:dyDescent="0.25">
      <c r="A58" s="190" t="s">
        <v>32</v>
      </c>
      <c r="B58" s="219">
        <f>B38+B54</f>
        <v>95736257505.300003</v>
      </c>
      <c r="C58" s="89"/>
      <c r="D58" s="89"/>
      <c r="E58" s="89"/>
      <c r="F58" s="89"/>
      <c r="G58" s="89"/>
      <c r="H58" s="89"/>
      <c r="I58" s="229">
        <f>I38+I54</f>
        <v>67076465148.470009</v>
      </c>
      <c r="J58" s="6"/>
      <c r="K58" s="6"/>
      <c r="L58" s="6"/>
    </row>
    <row r="59" spans="1:12" ht="9.9499999999999993" customHeight="1" x14ac:dyDescent="0.25">
      <c r="A59" s="23"/>
      <c r="B59" s="24"/>
      <c r="C59" s="15"/>
      <c r="D59" s="15"/>
      <c r="E59" s="15"/>
      <c r="H59" s="18"/>
      <c r="I59" s="25"/>
      <c r="J59" s="4"/>
      <c r="K59" s="4"/>
      <c r="L59" s="4"/>
    </row>
    <row r="60" spans="1:12" x14ac:dyDescent="0.2">
      <c r="A60" s="253" t="s">
        <v>33</v>
      </c>
      <c r="B60" s="256" t="s">
        <v>34</v>
      </c>
      <c r="C60" s="323" t="str">
        <f>C15</f>
        <v>ATÉ AGOSTO/2025</v>
      </c>
      <c r="D60" s="344"/>
      <c r="E60" s="344"/>
      <c r="F60" s="344"/>
      <c r="G60" s="344"/>
      <c r="H60" s="344"/>
      <c r="I60" s="344"/>
      <c r="J60" s="5"/>
      <c r="K60" s="5"/>
      <c r="L60" s="5"/>
    </row>
    <row r="61" spans="1:12" x14ac:dyDescent="0.2">
      <c r="A61" s="254"/>
      <c r="B61" s="336"/>
      <c r="C61" s="338" t="s">
        <v>35</v>
      </c>
      <c r="D61" s="338" t="s">
        <v>36</v>
      </c>
      <c r="E61" s="338" t="s">
        <v>37</v>
      </c>
      <c r="F61" s="256" t="s">
        <v>38</v>
      </c>
      <c r="G61" s="287"/>
      <c r="H61" s="256" t="s">
        <v>39</v>
      </c>
      <c r="I61" s="257"/>
      <c r="J61" s="5"/>
      <c r="K61" s="5"/>
      <c r="L61" s="5"/>
    </row>
    <row r="62" spans="1:12" x14ac:dyDescent="0.2">
      <c r="A62" s="254"/>
      <c r="B62" s="336"/>
      <c r="C62" s="339"/>
      <c r="D62" s="339"/>
      <c r="E62" s="339"/>
      <c r="F62" s="336"/>
      <c r="G62" s="288"/>
      <c r="H62" s="336"/>
      <c r="I62" s="341"/>
      <c r="J62" s="3"/>
      <c r="K62" s="3"/>
      <c r="L62" s="3"/>
    </row>
    <row r="63" spans="1:12" x14ac:dyDescent="0.2">
      <c r="A63" s="254"/>
      <c r="B63" s="336"/>
      <c r="C63" s="339"/>
      <c r="D63" s="339"/>
      <c r="E63" s="339"/>
      <c r="F63" s="336"/>
      <c r="G63" s="288"/>
      <c r="H63" s="337"/>
      <c r="I63" s="342"/>
      <c r="J63" s="5"/>
      <c r="K63" s="5"/>
      <c r="L63" s="5"/>
    </row>
    <row r="64" spans="1:12" ht="31.5" x14ac:dyDescent="0.25">
      <c r="A64" s="255"/>
      <c r="B64" s="337"/>
      <c r="C64" s="340"/>
      <c r="D64" s="340"/>
      <c r="E64" s="340"/>
      <c r="F64" s="336"/>
      <c r="G64" s="288"/>
      <c r="H64" s="47" t="s">
        <v>40</v>
      </c>
      <c r="I64" s="48" t="s">
        <v>41</v>
      </c>
      <c r="J64" s="18"/>
      <c r="K64" s="18"/>
      <c r="L64" s="18"/>
    </row>
    <row r="65" spans="1:17" x14ac:dyDescent="0.25">
      <c r="A65" s="12" t="s">
        <v>42</v>
      </c>
      <c r="B65" s="170">
        <f>B66+B67+B68</f>
        <v>100539503074.72</v>
      </c>
      <c r="C65" s="168">
        <f t="shared" ref="C65:I65" si="0">C66+C67+C68</f>
        <v>59881069647.429993</v>
      </c>
      <c r="D65" s="111">
        <f>D66+D67+D68</f>
        <v>54952277410.650002</v>
      </c>
      <c r="E65" s="168">
        <f>E66+E67+E68</f>
        <v>52735070489.470001</v>
      </c>
      <c r="F65" s="111"/>
      <c r="G65" s="112">
        <f>G66+G67+G68</f>
        <v>1758977257.25</v>
      </c>
      <c r="H65" s="168">
        <f t="shared" si="0"/>
        <v>522496.23</v>
      </c>
      <c r="I65" s="105">
        <f t="shared" si="0"/>
        <v>561418599.21000004</v>
      </c>
      <c r="J65" s="18"/>
      <c r="K65" s="18"/>
      <c r="L65" s="18"/>
    </row>
    <row r="66" spans="1:17" x14ac:dyDescent="0.25">
      <c r="A66" s="18" t="s">
        <v>43</v>
      </c>
      <c r="B66" s="113">
        <v>61408241084.309998</v>
      </c>
      <c r="C66" s="116">
        <v>35368619323.739998</v>
      </c>
      <c r="D66" s="114">
        <v>34343336854.68</v>
      </c>
      <c r="E66" s="116">
        <v>32583262630.799999</v>
      </c>
      <c r="F66" s="114"/>
      <c r="G66" s="115">
        <v>321531372.17000002</v>
      </c>
      <c r="H66" s="116">
        <v>33918.559999999998</v>
      </c>
      <c r="I66" s="102">
        <v>3908630.73</v>
      </c>
      <c r="J66" s="18"/>
      <c r="K66" s="18"/>
      <c r="L66" s="18"/>
    </row>
    <row r="67" spans="1:17" x14ac:dyDescent="0.25">
      <c r="A67" s="18" t="s">
        <v>44</v>
      </c>
      <c r="B67" s="116">
        <v>4638809253.71</v>
      </c>
      <c r="C67" s="116">
        <v>1892854916.21</v>
      </c>
      <c r="D67" s="114">
        <v>1892845750.75</v>
      </c>
      <c r="E67" s="116">
        <v>1892845326.27</v>
      </c>
      <c r="F67" s="114"/>
      <c r="G67" s="115">
        <v>2011.84</v>
      </c>
      <c r="H67" s="116">
        <v>0</v>
      </c>
      <c r="I67" s="102">
        <v>0</v>
      </c>
      <c r="J67" s="18"/>
      <c r="K67" s="18"/>
      <c r="L67" s="18"/>
    </row>
    <row r="68" spans="1:17" x14ac:dyDescent="0.25">
      <c r="A68" s="18" t="s">
        <v>45</v>
      </c>
      <c r="B68" s="113">
        <f>B69+B70</f>
        <v>34492452736.699997</v>
      </c>
      <c r="C68" s="116">
        <f t="shared" ref="C68:I68" si="1">C69+C70</f>
        <v>22619595407.48</v>
      </c>
      <c r="D68" s="114">
        <f>D69+D70</f>
        <v>18716094805.220001</v>
      </c>
      <c r="E68" s="116">
        <f>E69+E70</f>
        <v>18258962532.400002</v>
      </c>
      <c r="F68" s="114"/>
      <c r="G68" s="115">
        <f>G69+G70</f>
        <v>1437443873.24</v>
      </c>
      <c r="H68" s="116">
        <f t="shared" si="1"/>
        <v>488577.67</v>
      </c>
      <c r="I68" s="102">
        <f t="shared" si="1"/>
        <v>557509968.48000002</v>
      </c>
      <c r="J68" s="18"/>
      <c r="K68" s="18"/>
      <c r="L68" s="18"/>
    </row>
    <row r="69" spans="1:17" x14ac:dyDescent="0.25">
      <c r="A69" s="208" t="s">
        <v>46</v>
      </c>
      <c r="B69" s="113">
        <v>0</v>
      </c>
      <c r="C69" s="116">
        <v>0</v>
      </c>
      <c r="D69" s="114">
        <v>0</v>
      </c>
      <c r="E69" s="116">
        <v>0</v>
      </c>
      <c r="F69" s="114"/>
      <c r="G69" s="115">
        <v>0</v>
      </c>
      <c r="H69" s="116">
        <v>0</v>
      </c>
      <c r="I69" s="102">
        <v>0</v>
      </c>
      <c r="J69" s="18"/>
      <c r="K69" s="18"/>
      <c r="L69" s="18"/>
    </row>
    <row r="70" spans="1:17" x14ac:dyDescent="0.25">
      <c r="A70" s="208" t="s">
        <v>47</v>
      </c>
      <c r="B70" s="113">
        <v>34492452736.699997</v>
      </c>
      <c r="C70" s="116">
        <v>22619595407.48</v>
      </c>
      <c r="D70" s="114">
        <v>18716094805.220001</v>
      </c>
      <c r="E70" s="116">
        <v>18258962532.400002</v>
      </c>
      <c r="F70" s="114"/>
      <c r="G70" s="115">
        <v>1437443873.24</v>
      </c>
      <c r="H70" s="116">
        <v>488577.67</v>
      </c>
      <c r="I70" s="102">
        <v>557509968.48000002</v>
      </c>
      <c r="J70" s="18"/>
      <c r="K70" s="18"/>
      <c r="L70" s="18"/>
    </row>
    <row r="71" spans="1:17" x14ac:dyDescent="0.25">
      <c r="A71" s="12" t="s">
        <v>48</v>
      </c>
      <c r="B71" s="109">
        <f>B65-B67</f>
        <v>95900693821.009995</v>
      </c>
      <c r="C71" s="169">
        <f>C65-C67</f>
        <v>57988214731.219994</v>
      </c>
      <c r="D71" s="110">
        <f>D65-D67</f>
        <v>53059431659.900002</v>
      </c>
      <c r="E71" s="169">
        <f>E65-E67</f>
        <v>50842225163.200005</v>
      </c>
      <c r="F71" s="110"/>
      <c r="G71" s="117">
        <f>G65-G67</f>
        <v>1758975245.4100001</v>
      </c>
      <c r="H71" s="169">
        <f>H65-H67</f>
        <v>522496.23</v>
      </c>
      <c r="I71" s="105">
        <f>I65-I67</f>
        <v>561418599.21000004</v>
      </c>
      <c r="J71" s="350"/>
      <c r="K71" s="350"/>
      <c r="L71" s="350"/>
      <c r="M71" s="351"/>
      <c r="N71" s="351"/>
      <c r="O71" s="351"/>
      <c r="P71" s="351"/>
      <c r="Q71" s="351"/>
    </row>
    <row r="72" spans="1:17" x14ac:dyDescent="0.25">
      <c r="A72" s="12" t="s">
        <v>49</v>
      </c>
      <c r="B72" s="109">
        <v>9190834354.6200008</v>
      </c>
      <c r="C72" s="169">
        <v>5506110710.04</v>
      </c>
      <c r="D72" s="110">
        <v>5447640723.04</v>
      </c>
      <c r="E72" s="169">
        <v>4656744410.5200005</v>
      </c>
      <c r="F72" s="110"/>
      <c r="G72" s="117">
        <v>10128910.310000001</v>
      </c>
      <c r="H72" s="169">
        <v>0</v>
      </c>
      <c r="I72" s="105">
        <v>4243827.8</v>
      </c>
      <c r="J72" s="350"/>
      <c r="K72" s="350"/>
      <c r="L72" s="350"/>
      <c r="M72" s="351"/>
      <c r="N72" s="351"/>
      <c r="O72" s="351"/>
      <c r="P72" s="351"/>
      <c r="Q72" s="351"/>
    </row>
    <row r="73" spans="1:17" x14ac:dyDescent="0.25">
      <c r="A73" s="12" t="s">
        <v>50</v>
      </c>
      <c r="B73" s="109">
        <v>10000</v>
      </c>
      <c r="C73" s="169">
        <v>0</v>
      </c>
      <c r="D73" s="110">
        <v>0</v>
      </c>
      <c r="E73" s="169">
        <v>0</v>
      </c>
      <c r="F73" s="110"/>
      <c r="G73" s="117">
        <v>0</v>
      </c>
      <c r="H73" s="169">
        <v>0</v>
      </c>
      <c r="I73" s="105">
        <v>0</v>
      </c>
      <c r="J73" s="350"/>
      <c r="K73" s="350"/>
      <c r="L73" s="350"/>
      <c r="M73" s="351"/>
      <c r="N73" s="351"/>
      <c r="O73" s="351"/>
      <c r="P73" s="351"/>
      <c r="Q73" s="351"/>
    </row>
    <row r="74" spans="1:17" x14ac:dyDescent="0.25">
      <c r="A74" s="12" t="s">
        <v>51</v>
      </c>
      <c r="B74" s="109">
        <f>B75+B76+B81</f>
        <v>10640951723.76</v>
      </c>
      <c r="C74" s="169">
        <f t="shared" ref="C74:I74" si="2">C75+C76+C81</f>
        <v>4596333014.8699999</v>
      </c>
      <c r="D74" s="110">
        <f>D75+D76+D81</f>
        <v>3550641769.6199999</v>
      </c>
      <c r="E74" s="169">
        <f>E75+E76+E81</f>
        <v>3449306077.1599998</v>
      </c>
      <c r="F74" s="110"/>
      <c r="G74" s="117">
        <f>G75+G76+G81</f>
        <v>115210984.43000001</v>
      </c>
      <c r="H74" s="169">
        <f t="shared" si="2"/>
        <v>12011124.310000001</v>
      </c>
      <c r="I74" s="105">
        <f t="shared" si="2"/>
        <v>230348274.88999999</v>
      </c>
      <c r="J74" s="352"/>
      <c r="K74" s="350"/>
      <c r="L74" s="350"/>
      <c r="M74" s="351"/>
      <c r="N74" s="351"/>
      <c r="O74" s="351"/>
      <c r="P74" s="351"/>
      <c r="Q74" s="351"/>
    </row>
    <row r="75" spans="1:17" x14ac:dyDescent="0.25">
      <c r="A75" s="18" t="s">
        <v>52</v>
      </c>
      <c r="B75" s="116">
        <v>6946419818.8400002</v>
      </c>
      <c r="C75" s="116">
        <v>3467128397.9099998</v>
      </c>
      <c r="D75" s="114">
        <v>2425187180.8499999</v>
      </c>
      <c r="E75" s="116">
        <v>2325120834.8499999</v>
      </c>
      <c r="F75" s="114"/>
      <c r="G75" s="115">
        <v>115208689.64</v>
      </c>
      <c r="H75" s="116">
        <v>12011124.310000001</v>
      </c>
      <c r="I75" s="102">
        <v>230348274.88999999</v>
      </c>
      <c r="J75" s="350"/>
      <c r="K75" s="350"/>
      <c r="L75" s="350"/>
      <c r="M75" s="351"/>
      <c r="N75" s="351"/>
      <c r="O75" s="351"/>
      <c r="P75" s="351"/>
      <c r="Q75" s="351"/>
    </row>
    <row r="76" spans="1:17" x14ac:dyDescent="0.25">
      <c r="A76" s="18" t="s">
        <v>53</v>
      </c>
      <c r="B76" s="113">
        <f>SUM(B77:B80)</f>
        <v>214126857.66</v>
      </c>
      <c r="C76" s="116">
        <f>SUM(C77:C80)</f>
        <v>8889095.0899999999</v>
      </c>
      <c r="D76" s="114">
        <f>SUM(D77:D80)</f>
        <v>5141842.68</v>
      </c>
      <c r="E76" s="116">
        <f>SUM(E77:E80)</f>
        <v>3874303.7</v>
      </c>
      <c r="F76" s="114"/>
      <c r="G76" s="115">
        <f>SUM(G77:G80)</f>
        <v>250</v>
      </c>
      <c r="H76" s="116">
        <f>SUM(H77:H80)</f>
        <v>0</v>
      </c>
      <c r="I76" s="102">
        <f>SUM(I77:I80)</f>
        <v>0</v>
      </c>
      <c r="J76" s="350"/>
      <c r="K76" s="350"/>
      <c r="L76" s="350"/>
      <c r="M76" s="351"/>
      <c r="N76" s="351"/>
      <c r="O76" s="351"/>
      <c r="P76" s="351"/>
      <c r="Q76" s="351"/>
    </row>
    <row r="77" spans="1:17" x14ac:dyDescent="0.25">
      <c r="A77" s="16" t="s">
        <v>54</v>
      </c>
      <c r="B77" s="113">
        <v>124796639</v>
      </c>
      <c r="C77" s="116">
        <v>8781210.5700000003</v>
      </c>
      <c r="D77" s="114">
        <v>5033958.16</v>
      </c>
      <c r="E77" s="116">
        <v>3766419.18</v>
      </c>
      <c r="F77" s="114"/>
      <c r="G77" s="115">
        <v>250</v>
      </c>
      <c r="H77" s="116">
        <v>0</v>
      </c>
      <c r="I77" s="102">
        <v>0</v>
      </c>
      <c r="J77" s="350"/>
      <c r="K77" s="350"/>
      <c r="L77" s="350"/>
      <c r="M77" s="351"/>
      <c r="N77" s="351"/>
      <c r="O77" s="351"/>
      <c r="P77" s="351"/>
      <c r="Q77" s="351"/>
    </row>
    <row r="78" spans="1:17" x14ac:dyDescent="0.25">
      <c r="A78" s="16" t="s">
        <v>55</v>
      </c>
      <c r="B78" s="109">
        <v>0</v>
      </c>
      <c r="C78" s="116">
        <v>0</v>
      </c>
      <c r="D78" s="114">
        <v>0</v>
      </c>
      <c r="E78" s="116">
        <v>0</v>
      </c>
      <c r="F78" s="114"/>
      <c r="G78" s="115">
        <v>0</v>
      </c>
      <c r="H78" s="116">
        <v>0</v>
      </c>
      <c r="I78" s="102">
        <v>0</v>
      </c>
      <c r="J78" s="353"/>
      <c r="K78" s="353"/>
      <c r="L78" s="350"/>
      <c r="M78" s="351"/>
      <c r="N78" s="351"/>
      <c r="O78" s="351"/>
      <c r="P78" s="351"/>
      <c r="Q78" s="351"/>
    </row>
    <row r="79" spans="1:17" x14ac:dyDescent="0.25">
      <c r="A79" s="16" t="s">
        <v>56</v>
      </c>
      <c r="B79" s="113">
        <v>0</v>
      </c>
      <c r="C79" s="116">
        <v>0</v>
      </c>
      <c r="D79" s="114">
        <v>0</v>
      </c>
      <c r="E79" s="116">
        <v>0</v>
      </c>
      <c r="F79" s="114"/>
      <c r="G79" s="115">
        <v>0</v>
      </c>
      <c r="H79" s="116">
        <v>0</v>
      </c>
      <c r="I79" s="102">
        <v>0</v>
      </c>
      <c r="J79" s="354"/>
      <c r="K79" s="354"/>
      <c r="L79" s="350"/>
      <c r="M79" s="351"/>
      <c r="N79" s="351"/>
      <c r="O79" s="351"/>
      <c r="P79" s="351"/>
      <c r="Q79" s="351"/>
    </row>
    <row r="80" spans="1:17" x14ac:dyDescent="0.25">
      <c r="A80" s="16" t="s">
        <v>57</v>
      </c>
      <c r="B80" s="113">
        <v>89330218.659999996</v>
      </c>
      <c r="C80" s="116">
        <v>107884.52</v>
      </c>
      <c r="D80" s="114">
        <v>107884.52</v>
      </c>
      <c r="E80" s="116">
        <v>107884.52</v>
      </c>
      <c r="F80" s="114"/>
      <c r="G80" s="115">
        <v>0</v>
      </c>
      <c r="H80" s="116">
        <v>0</v>
      </c>
      <c r="I80" s="102">
        <v>0</v>
      </c>
      <c r="J80" s="355"/>
      <c r="K80" s="355"/>
      <c r="L80" s="355"/>
      <c r="M80" s="356"/>
      <c r="N80" s="351"/>
      <c r="O80" s="351"/>
      <c r="P80" s="351"/>
      <c r="Q80" s="351"/>
    </row>
    <row r="81" spans="1:17" x14ac:dyDescent="0.25">
      <c r="A81" s="18" t="s">
        <v>58</v>
      </c>
      <c r="B81" s="113">
        <v>3480405047.2600002</v>
      </c>
      <c r="C81" s="116">
        <v>1120315521.8699999</v>
      </c>
      <c r="D81" s="114">
        <v>1120312746.0899999</v>
      </c>
      <c r="E81" s="116">
        <v>1120310938.6099999</v>
      </c>
      <c r="F81" s="114"/>
      <c r="G81" s="115">
        <v>2044.79</v>
      </c>
      <c r="H81" s="116">
        <v>0</v>
      </c>
      <c r="I81" s="102">
        <v>0</v>
      </c>
      <c r="J81" s="355"/>
      <c r="K81" s="355"/>
      <c r="L81" s="355"/>
      <c r="M81" s="355"/>
      <c r="N81" s="351"/>
      <c r="O81" s="351"/>
      <c r="P81" s="351"/>
      <c r="Q81" s="351"/>
    </row>
    <row r="82" spans="1:17" ht="31.5" x14ac:dyDescent="0.25">
      <c r="A82" s="207" t="s">
        <v>59</v>
      </c>
      <c r="B82" s="109">
        <f>B74-B77-B78-B79-B81</f>
        <v>7035750037.5</v>
      </c>
      <c r="C82" s="169">
        <f>C74-C77-C78-C79-C81</f>
        <v>3467236282.4300003</v>
      </c>
      <c r="D82" s="110">
        <f>D74-D77-D78-D79-D81</f>
        <v>2425295065.3699999</v>
      </c>
      <c r="E82" s="169">
        <f>E74-E77-E78-E79-E81</f>
        <v>2325228719.3699999</v>
      </c>
      <c r="F82" s="110"/>
      <c r="G82" s="117">
        <f>G74-G77-G78-G79-G81</f>
        <v>115208689.64</v>
      </c>
      <c r="H82" s="169">
        <f>H74-H77-H78-H79-H81</f>
        <v>12011124.310000001</v>
      </c>
      <c r="I82" s="105">
        <f>I74-I77-I78-I79-I81</f>
        <v>230348274.88999999</v>
      </c>
      <c r="J82" s="355"/>
      <c r="K82" s="355"/>
      <c r="L82" s="355"/>
      <c r="M82" s="355"/>
      <c r="N82" s="351"/>
      <c r="O82" s="351"/>
      <c r="P82" s="351"/>
      <c r="Q82" s="351"/>
    </row>
    <row r="83" spans="1:17" x14ac:dyDescent="0.25">
      <c r="A83" s="12" t="s">
        <v>60</v>
      </c>
      <c r="B83" s="109">
        <v>780006156</v>
      </c>
      <c r="C83" s="196"/>
      <c r="D83" s="196"/>
      <c r="E83" s="198"/>
      <c r="F83" s="196"/>
      <c r="G83" s="200"/>
      <c r="H83" s="198"/>
      <c r="I83" s="197"/>
      <c r="J83" s="355"/>
      <c r="K83" s="355"/>
      <c r="L83" s="355"/>
      <c r="M83" s="355"/>
      <c r="N83" s="351"/>
      <c r="O83" s="351"/>
      <c r="P83" s="351"/>
      <c r="Q83" s="351"/>
    </row>
    <row r="84" spans="1:17" x14ac:dyDescent="0.25">
      <c r="A84" s="12" t="s">
        <v>61</v>
      </c>
      <c r="B84" s="109">
        <v>78500000</v>
      </c>
      <c r="C84" s="169">
        <v>10603520.33</v>
      </c>
      <c r="D84" s="110">
        <v>9072282.0899999999</v>
      </c>
      <c r="E84" s="169">
        <v>6127340.0700000003</v>
      </c>
      <c r="F84" s="110"/>
      <c r="G84" s="117">
        <v>352638.83</v>
      </c>
      <c r="H84" s="169">
        <v>0</v>
      </c>
      <c r="I84" s="105">
        <v>4052716.4</v>
      </c>
      <c r="J84" s="355"/>
      <c r="K84" s="355"/>
      <c r="L84" s="355"/>
      <c r="M84" s="355"/>
      <c r="N84" s="351"/>
      <c r="O84" s="351"/>
      <c r="P84" s="351"/>
      <c r="Q84" s="351"/>
    </row>
    <row r="85" spans="1:17" x14ac:dyDescent="0.25">
      <c r="A85" s="12" t="s">
        <v>62</v>
      </c>
      <c r="B85" s="109">
        <v>0</v>
      </c>
      <c r="C85" s="169">
        <v>0</v>
      </c>
      <c r="D85" s="110">
        <v>0</v>
      </c>
      <c r="E85" s="199">
        <v>0</v>
      </c>
      <c r="F85" s="201"/>
      <c r="G85" s="202">
        <v>0</v>
      </c>
      <c r="H85" s="199">
        <v>0</v>
      </c>
      <c r="I85" s="105">
        <v>0</v>
      </c>
      <c r="J85" s="355"/>
      <c r="K85" s="355"/>
      <c r="L85" s="355"/>
      <c r="M85" s="355"/>
      <c r="N85" s="351"/>
      <c r="O85" s="351"/>
      <c r="P85" s="351"/>
      <c r="Q85" s="351"/>
    </row>
    <row r="86" spans="1:17" x14ac:dyDescent="0.25">
      <c r="A86" s="49" t="s">
        <v>63</v>
      </c>
      <c r="B86" s="220">
        <f>B71+B72+B82+B83+B84</f>
        <v>112985784369.12999</v>
      </c>
      <c r="C86" s="220">
        <f>C71+C72+C82+C83+C84</f>
        <v>66972165244.019997</v>
      </c>
      <c r="D86" s="220">
        <f>D71+D72+D82+D83+D84</f>
        <v>60941439730.400002</v>
      </c>
      <c r="E86" s="220">
        <f>E71+E72+E82+E83+E84</f>
        <v>57830325633.160004</v>
      </c>
      <c r="F86" s="230"/>
      <c r="G86" s="231">
        <f>G71+G72+G82+G83+G84</f>
        <v>1884665484.1900001</v>
      </c>
      <c r="H86" s="220">
        <f>H71+H72+H82+H83+H84</f>
        <v>12533620.540000001</v>
      </c>
      <c r="I86" s="118">
        <f>I71+I72+I82+I83+I84</f>
        <v>800063418.29999995</v>
      </c>
      <c r="J86" s="357"/>
      <c r="K86" s="357"/>
      <c r="L86" s="355"/>
      <c r="M86" s="356"/>
      <c r="N86" s="351"/>
      <c r="O86" s="351"/>
      <c r="P86" s="351"/>
      <c r="Q86" s="351"/>
    </row>
    <row r="87" spans="1:17" ht="9.9499999999999993" customHeight="1" x14ac:dyDescent="0.25">
      <c r="A87" s="29"/>
      <c r="B87" s="31"/>
      <c r="C87" s="31"/>
      <c r="D87" s="31"/>
      <c r="E87" s="31"/>
      <c r="F87" s="31"/>
      <c r="G87" s="31"/>
      <c r="H87" s="35"/>
      <c r="I87" s="33"/>
      <c r="J87" s="355"/>
      <c r="K87" s="355"/>
      <c r="L87" s="355"/>
      <c r="M87" s="355"/>
      <c r="N87" s="351"/>
      <c r="O87" s="351"/>
      <c r="P87" s="351"/>
      <c r="Q87" s="351"/>
    </row>
    <row r="88" spans="1:17" ht="31.5" x14ac:dyDescent="0.25">
      <c r="A88" s="190" t="s">
        <v>64</v>
      </c>
      <c r="B88" s="221">
        <f>B71+B82+B83</f>
        <v>103716450014.50999</v>
      </c>
      <c r="C88" s="221">
        <f>C71+C82+C83</f>
        <v>61455451013.649994</v>
      </c>
      <c r="D88" s="221">
        <f>D71+D82+D83</f>
        <v>55484726725.270004</v>
      </c>
      <c r="E88" s="221">
        <f>E71+E82+E83</f>
        <v>53167453882.570007</v>
      </c>
      <c r="F88" s="232"/>
      <c r="G88" s="159">
        <f>G71+G82+G83</f>
        <v>1874183935.0500002</v>
      </c>
      <c r="H88" s="221">
        <f>H71+H82+H83</f>
        <v>12533620.540000001</v>
      </c>
      <c r="I88" s="132">
        <f>I71+I82+I83</f>
        <v>791766874.10000002</v>
      </c>
      <c r="J88" s="352"/>
      <c r="K88" s="350"/>
      <c r="L88" s="350"/>
      <c r="M88" s="351"/>
      <c r="N88" s="351"/>
      <c r="O88" s="351"/>
      <c r="P88" s="351"/>
      <c r="Q88" s="351"/>
    </row>
    <row r="89" spans="1:17" s="167" customFormat="1" ht="9.9499999999999993" customHeight="1" x14ac:dyDescent="0.25">
      <c r="A89" s="183"/>
      <c r="B89" s="184"/>
      <c r="C89" s="184"/>
      <c r="D89" s="184"/>
      <c r="E89" s="184"/>
      <c r="F89" s="185"/>
      <c r="G89" s="185"/>
      <c r="H89" s="185"/>
      <c r="I89" s="186"/>
      <c r="J89" s="352"/>
      <c r="K89" s="350"/>
      <c r="L89" s="350"/>
      <c r="M89" s="351"/>
      <c r="N89" s="351"/>
      <c r="O89" s="351"/>
      <c r="P89" s="351"/>
      <c r="Q89" s="351"/>
    </row>
    <row r="90" spans="1:17" ht="35.25" customHeight="1" x14ac:dyDescent="0.25">
      <c r="A90" s="191" t="s">
        <v>65</v>
      </c>
      <c r="B90" s="50"/>
      <c r="C90" s="51"/>
      <c r="D90" s="51"/>
      <c r="E90" s="51"/>
      <c r="F90" s="51"/>
      <c r="G90" s="51"/>
      <c r="H90" s="51"/>
      <c r="I90" s="222">
        <f>I57-(E86+G86+I86)</f>
        <v>9574741964.6399994</v>
      </c>
      <c r="J90" s="352"/>
      <c r="K90" s="350"/>
      <c r="L90" s="350"/>
      <c r="M90" s="351"/>
      <c r="N90" s="351"/>
      <c r="O90" s="351"/>
      <c r="P90" s="351"/>
      <c r="Q90" s="351"/>
    </row>
    <row r="91" spans="1:17" s="167" customFormat="1" ht="9.9499999999999993" customHeight="1" x14ac:dyDescent="0.25">
      <c r="A91" s="183"/>
      <c r="B91" s="180"/>
      <c r="C91" s="180"/>
      <c r="D91" s="180"/>
      <c r="E91" s="180"/>
      <c r="F91" s="180"/>
      <c r="G91" s="180"/>
      <c r="H91" s="180"/>
      <c r="I91" s="185"/>
      <c r="J91" s="352"/>
      <c r="K91" s="350"/>
      <c r="L91" s="350"/>
      <c r="M91" s="351"/>
      <c r="N91" s="351"/>
      <c r="O91" s="351"/>
      <c r="P91" s="351"/>
      <c r="Q91" s="351"/>
    </row>
    <row r="92" spans="1:17" ht="35.25" customHeight="1" x14ac:dyDescent="0.25">
      <c r="A92" s="191" t="s">
        <v>66</v>
      </c>
      <c r="B92" s="50"/>
      <c r="C92" s="51"/>
      <c r="D92" s="51"/>
      <c r="E92" s="51"/>
      <c r="F92" s="51"/>
      <c r="G92" s="51"/>
      <c r="H92" s="51"/>
      <c r="I92" s="223">
        <f>I58-(E88+G88+I88)</f>
        <v>11243060456.75</v>
      </c>
      <c r="J92" s="352"/>
      <c r="K92" s="350"/>
      <c r="L92" s="350"/>
      <c r="M92" s="351"/>
      <c r="N92" s="351"/>
      <c r="O92" s="351"/>
      <c r="P92" s="351"/>
      <c r="Q92" s="351"/>
    </row>
    <row r="93" spans="1:17" ht="9.9499999999999993" customHeight="1" x14ac:dyDescent="0.25">
      <c r="A93" s="29"/>
      <c r="B93" s="22"/>
      <c r="C93" s="22"/>
      <c r="D93" s="22"/>
      <c r="E93" s="22"/>
      <c r="F93" s="32"/>
      <c r="G93" s="32"/>
      <c r="H93" s="18"/>
      <c r="I93" s="25"/>
      <c r="J93" s="350"/>
      <c r="K93" s="350"/>
      <c r="L93" s="350"/>
      <c r="M93" s="351"/>
      <c r="N93" s="351"/>
      <c r="O93" s="351"/>
      <c r="P93" s="351"/>
      <c r="Q93" s="351"/>
    </row>
    <row r="94" spans="1:17" x14ac:dyDescent="0.25">
      <c r="A94" s="310" t="s">
        <v>67</v>
      </c>
      <c r="B94" s="325" t="s">
        <v>68</v>
      </c>
      <c r="C94" s="310"/>
      <c r="D94" s="310"/>
      <c r="E94" s="310"/>
      <c r="F94" s="310"/>
      <c r="G94" s="310"/>
      <c r="H94" s="310"/>
      <c r="I94" s="310"/>
      <c r="J94" s="350"/>
      <c r="K94" s="350"/>
      <c r="L94" s="350"/>
      <c r="M94" s="351"/>
      <c r="N94" s="351"/>
      <c r="O94" s="351"/>
      <c r="P94" s="351"/>
      <c r="Q94" s="351"/>
    </row>
    <row r="95" spans="1:17" x14ac:dyDescent="0.25">
      <c r="A95" s="311"/>
      <c r="B95" s="326"/>
      <c r="C95" s="327"/>
      <c r="D95" s="327"/>
      <c r="E95" s="327"/>
      <c r="F95" s="327"/>
      <c r="G95" s="327"/>
      <c r="H95" s="327"/>
      <c r="I95" s="327"/>
      <c r="J95" s="350"/>
      <c r="K95" s="350"/>
      <c r="L95" s="350"/>
      <c r="M95" s="351"/>
      <c r="N95" s="351"/>
      <c r="O95" s="351"/>
      <c r="P95" s="351"/>
      <c r="Q95" s="351"/>
    </row>
    <row r="96" spans="1:17" x14ac:dyDescent="0.25">
      <c r="A96" s="209" t="s">
        <v>198</v>
      </c>
      <c r="B96" s="134"/>
      <c r="C96" s="135"/>
      <c r="D96" s="135"/>
      <c r="E96" s="135"/>
      <c r="F96" s="135"/>
      <c r="G96" s="135"/>
      <c r="H96" s="135"/>
      <c r="I96" s="136">
        <f>-4793771000</f>
        <v>-4793771000</v>
      </c>
      <c r="J96" s="358"/>
      <c r="K96" s="358"/>
      <c r="L96" s="358"/>
      <c r="M96" s="358"/>
      <c r="N96" s="351"/>
      <c r="O96" s="351"/>
      <c r="P96" s="351"/>
      <c r="Q96" s="351"/>
    </row>
    <row r="97" spans="1:17" ht="9.9499999999999993" customHeight="1" x14ac:dyDescent="0.25">
      <c r="A97" s="12"/>
      <c r="B97" s="105"/>
      <c r="C97" s="105"/>
      <c r="D97" s="105"/>
      <c r="E97" s="105"/>
      <c r="F97" s="105"/>
      <c r="G97" s="105"/>
      <c r="H97" s="105"/>
      <c r="I97" s="105"/>
      <c r="J97" s="350"/>
      <c r="K97" s="350"/>
      <c r="L97" s="350"/>
      <c r="M97" s="351"/>
      <c r="N97" s="351"/>
      <c r="O97" s="351"/>
      <c r="P97" s="351"/>
      <c r="Q97" s="351"/>
    </row>
    <row r="98" spans="1:17" ht="15.75" customHeight="1" x14ac:dyDescent="0.25">
      <c r="A98" s="253" t="s">
        <v>69</v>
      </c>
      <c r="B98" s="334" t="str">
        <f>C15</f>
        <v>ATÉ AGOSTO/2025</v>
      </c>
      <c r="C98" s="335"/>
      <c r="D98" s="335"/>
      <c r="E98" s="335"/>
      <c r="F98" s="335"/>
      <c r="G98" s="335"/>
      <c r="H98" s="335"/>
      <c r="I98" s="335"/>
      <c r="J98" s="351"/>
      <c r="K98" s="351"/>
      <c r="L98" s="359"/>
      <c r="M98" s="359"/>
      <c r="N98" s="359"/>
      <c r="O98" s="359"/>
      <c r="P98" s="359"/>
      <c r="Q98" s="359"/>
    </row>
    <row r="99" spans="1:17" x14ac:dyDescent="0.25">
      <c r="A99" s="254"/>
      <c r="B99" s="314" t="s">
        <v>70</v>
      </c>
      <c r="C99" s="315"/>
      <c r="D99" s="315"/>
      <c r="E99" s="315"/>
      <c r="F99" s="315"/>
      <c r="G99" s="315"/>
      <c r="H99" s="315"/>
      <c r="I99" s="315"/>
      <c r="J99" s="360"/>
      <c r="K99" s="360"/>
      <c r="L99" s="359"/>
      <c r="M99" s="359"/>
      <c r="N99" s="359"/>
      <c r="O99" s="359"/>
      <c r="P99" s="359"/>
      <c r="Q99" s="359"/>
    </row>
    <row r="100" spans="1:17" x14ac:dyDescent="0.25">
      <c r="A100" s="255"/>
      <c r="B100" s="316"/>
      <c r="C100" s="317"/>
      <c r="D100" s="317"/>
      <c r="E100" s="317"/>
      <c r="F100" s="317"/>
      <c r="G100" s="317"/>
      <c r="H100" s="317"/>
      <c r="I100" s="317"/>
      <c r="J100" s="361"/>
      <c r="K100" s="361"/>
      <c r="L100" s="359"/>
      <c r="M100" s="359"/>
      <c r="N100" s="359"/>
      <c r="O100" s="359"/>
      <c r="P100" s="359"/>
      <c r="Q100" s="359"/>
    </row>
    <row r="101" spans="1:17" x14ac:dyDescent="0.25">
      <c r="A101" s="15" t="s">
        <v>71</v>
      </c>
      <c r="B101" s="137"/>
      <c r="C101" s="138"/>
      <c r="D101" s="138"/>
      <c r="E101" s="138"/>
      <c r="F101" s="119"/>
      <c r="G101" s="119"/>
      <c r="H101" s="119"/>
      <c r="I101" s="224">
        <v>4804049583.25</v>
      </c>
      <c r="J101" s="362"/>
      <c r="K101" s="362"/>
      <c r="L101" s="359"/>
      <c r="M101" s="359"/>
      <c r="N101" s="359"/>
      <c r="O101" s="359"/>
      <c r="P101" s="359"/>
      <c r="Q101" s="359"/>
    </row>
    <row r="102" spans="1:17" x14ac:dyDescent="0.25">
      <c r="A102" s="210" t="s">
        <v>72</v>
      </c>
      <c r="B102" s="139"/>
      <c r="C102" s="140"/>
      <c r="D102" s="140"/>
      <c r="E102" s="140"/>
      <c r="F102" s="141"/>
      <c r="G102" s="141"/>
      <c r="H102" s="141"/>
      <c r="I102" s="225">
        <v>17490041456.52</v>
      </c>
      <c r="J102" s="362"/>
      <c r="K102" s="362"/>
      <c r="L102" s="359"/>
      <c r="M102" s="359"/>
      <c r="N102" s="359"/>
      <c r="O102" s="359"/>
      <c r="P102" s="359"/>
      <c r="Q102" s="359"/>
    </row>
    <row r="103" spans="1:17" ht="9.9499999999999993" customHeight="1" x14ac:dyDescent="0.25">
      <c r="A103" s="12"/>
      <c r="B103" s="105"/>
      <c r="C103" s="105"/>
      <c r="D103" s="105"/>
      <c r="E103" s="105"/>
      <c r="F103" s="105"/>
      <c r="G103" s="105"/>
      <c r="H103" s="105"/>
      <c r="I103" s="105"/>
      <c r="J103" s="350"/>
      <c r="K103" s="350"/>
      <c r="L103" s="350"/>
      <c r="M103" s="351"/>
      <c r="N103" s="351"/>
      <c r="O103" s="351"/>
      <c r="P103" s="351"/>
      <c r="Q103" s="351"/>
    </row>
    <row r="104" spans="1:17" ht="31.5" x14ac:dyDescent="0.25">
      <c r="A104" s="157" t="s">
        <v>73</v>
      </c>
      <c r="B104" s="142"/>
      <c r="C104" s="143"/>
      <c r="D104" s="143"/>
      <c r="E104" s="143"/>
      <c r="F104" s="143"/>
      <c r="G104" s="143"/>
      <c r="H104" s="143"/>
      <c r="I104" s="223">
        <f>I92+(I101-I102)</f>
        <v>-1442931416.5200005</v>
      </c>
      <c r="J104" s="363"/>
      <c r="K104" s="363"/>
      <c r="L104" s="350"/>
      <c r="M104" s="351"/>
      <c r="N104" s="351"/>
      <c r="O104" s="351"/>
      <c r="P104" s="351"/>
      <c r="Q104" s="351"/>
    </row>
    <row r="105" spans="1:17" ht="9.9499999999999993" customHeight="1" x14ac:dyDescent="0.25">
      <c r="A105" s="12"/>
      <c r="B105" s="105"/>
      <c r="C105" s="105"/>
      <c r="D105" s="105"/>
      <c r="E105" s="105"/>
      <c r="F105" s="105"/>
      <c r="G105" s="105"/>
      <c r="H105" s="105"/>
      <c r="I105" s="105"/>
      <c r="J105" s="94"/>
      <c r="K105" s="94"/>
      <c r="L105" s="18"/>
    </row>
    <row r="106" spans="1:17" x14ac:dyDescent="0.25">
      <c r="A106" s="343" t="s">
        <v>74</v>
      </c>
      <c r="B106" s="343"/>
      <c r="C106" s="343"/>
      <c r="D106" s="343"/>
      <c r="E106" s="343"/>
      <c r="F106" s="343"/>
      <c r="G106" s="343"/>
      <c r="H106" s="343"/>
      <c r="I106" s="343"/>
      <c r="J106" s="144"/>
      <c r="K106" s="144"/>
      <c r="L106" s="144"/>
      <c r="M106" s="144"/>
      <c r="N106" s="144"/>
    </row>
    <row r="107" spans="1:17" x14ac:dyDescent="0.25">
      <c r="A107" s="286"/>
      <c r="B107" s="286"/>
      <c r="C107" s="286"/>
      <c r="D107" s="286"/>
      <c r="E107" s="286"/>
      <c r="F107" s="286"/>
      <c r="G107" s="286"/>
      <c r="H107" s="286"/>
      <c r="I107" s="286"/>
      <c r="J107" s="144"/>
      <c r="K107" s="144"/>
      <c r="L107" s="144"/>
      <c r="M107" s="144"/>
      <c r="N107" s="144"/>
    </row>
    <row r="108" spans="1:17" x14ac:dyDescent="0.25">
      <c r="A108" s="253" t="s">
        <v>75</v>
      </c>
      <c r="B108" s="256" t="s">
        <v>76</v>
      </c>
      <c r="C108" s="257"/>
      <c r="D108" s="257"/>
      <c r="E108" s="257"/>
      <c r="F108" s="257"/>
      <c r="G108" s="257"/>
      <c r="H108" s="257"/>
      <c r="I108" s="257"/>
      <c r="J108" s="166"/>
      <c r="K108" s="144"/>
      <c r="L108" s="144"/>
      <c r="M108" s="144"/>
      <c r="N108" s="144"/>
    </row>
    <row r="109" spans="1:17" x14ac:dyDescent="0.25">
      <c r="A109" s="285"/>
      <c r="B109" s="256" t="s">
        <v>196</v>
      </c>
      <c r="C109" s="257"/>
      <c r="D109" s="257"/>
      <c r="E109" s="257"/>
      <c r="F109" s="330" t="s">
        <v>204</v>
      </c>
      <c r="G109" s="331"/>
      <c r="H109" s="331"/>
      <c r="I109" s="331"/>
      <c r="J109" s="166"/>
      <c r="K109" s="144"/>
      <c r="L109" s="144"/>
      <c r="M109" s="144"/>
      <c r="N109" s="144"/>
    </row>
    <row r="110" spans="1:17" x14ac:dyDescent="0.25">
      <c r="A110" s="286"/>
      <c r="B110" s="337" t="s">
        <v>9</v>
      </c>
      <c r="C110" s="342"/>
      <c r="D110" s="342"/>
      <c r="E110" s="342"/>
      <c r="F110" s="332" t="s">
        <v>77</v>
      </c>
      <c r="G110" s="333"/>
      <c r="H110" s="333"/>
      <c r="I110" s="333"/>
      <c r="J110" s="166"/>
      <c r="K110" s="144"/>
      <c r="L110" s="144"/>
      <c r="M110" s="144"/>
      <c r="N110" s="144"/>
    </row>
    <row r="111" spans="1:17" x14ac:dyDescent="0.25">
      <c r="A111" s="15" t="s">
        <v>78</v>
      </c>
      <c r="B111" s="60"/>
      <c r="C111" s="61"/>
      <c r="D111" s="61"/>
      <c r="E111" s="120">
        <f>217992901467.69</f>
        <v>217992901467.69</v>
      </c>
      <c r="F111" s="121"/>
      <c r="G111" s="122"/>
      <c r="H111" s="122"/>
      <c r="I111" s="123">
        <v>228818135924.48999</v>
      </c>
      <c r="J111" s="149"/>
      <c r="K111" s="149"/>
      <c r="L111" s="171"/>
      <c r="M111" s="171"/>
    </row>
    <row r="112" spans="1:17" x14ac:dyDescent="0.25">
      <c r="A112" s="15" t="s">
        <v>79</v>
      </c>
      <c r="B112" s="27"/>
      <c r="C112" s="22"/>
      <c r="D112" s="22"/>
      <c r="E112" s="124">
        <f>E113+E117</f>
        <v>22048347444.25</v>
      </c>
      <c r="F112" s="125"/>
      <c r="G112" s="65"/>
      <c r="H112" s="65"/>
      <c r="I112" s="65">
        <f>I113+I117</f>
        <v>25681815408.540001</v>
      </c>
      <c r="J112" s="149"/>
      <c r="K112" s="149"/>
      <c r="L112" s="171"/>
      <c r="M112" s="171"/>
    </row>
    <row r="113" spans="1:17" x14ac:dyDescent="0.25">
      <c r="A113" s="15" t="s">
        <v>80</v>
      </c>
      <c r="B113" s="27"/>
      <c r="C113" s="22"/>
      <c r="D113" s="22"/>
      <c r="E113" s="124">
        <f>IF(E114&lt;E115,0,(E114-E115-E116))</f>
        <v>15608659787.629999</v>
      </c>
      <c r="F113" s="125"/>
      <c r="G113" s="65"/>
      <c r="H113" s="65"/>
      <c r="I113" s="28">
        <f>IF(I114&lt;I115,0,(I114-I115-I116))</f>
        <v>20970152540.810001</v>
      </c>
      <c r="J113" s="149"/>
      <c r="K113" s="149"/>
      <c r="L113" s="171"/>
      <c r="M113" s="171"/>
    </row>
    <row r="114" spans="1:17" x14ac:dyDescent="0.25">
      <c r="A114" s="15" t="s">
        <v>81</v>
      </c>
      <c r="B114" s="62"/>
      <c r="C114" s="15"/>
      <c r="D114" s="15"/>
      <c r="E114" s="124">
        <f>28980093542.07</f>
        <v>28980093542.07</v>
      </c>
      <c r="F114" s="126"/>
      <c r="G114" s="127"/>
      <c r="H114" s="127"/>
      <c r="I114" s="65">
        <v>34952807512.010002</v>
      </c>
      <c r="J114" s="149"/>
      <c r="K114" s="149"/>
      <c r="L114" s="171"/>
      <c r="M114" s="171"/>
    </row>
    <row r="115" spans="1:17" x14ac:dyDescent="0.25">
      <c r="A115" s="15" t="s">
        <v>82</v>
      </c>
      <c r="B115" s="62"/>
      <c r="C115" s="15"/>
      <c r="D115" s="15"/>
      <c r="E115" s="124">
        <f>2819314700.07</f>
        <v>2819314700.0700002</v>
      </c>
      <c r="F115" s="128"/>
      <c r="G115" s="127"/>
      <c r="H115" s="127"/>
      <c r="I115" s="65">
        <v>570760484.86000001</v>
      </c>
      <c r="J115" s="149"/>
      <c r="K115" s="149"/>
      <c r="L115" s="171"/>
      <c r="M115" s="171"/>
    </row>
    <row r="116" spans="1:17" x14ac:dyDescent="0.25">
      <c r="A116" s="211" t="s">
        <v>83</v>
      </c>
      <c r="B116" s="66"/>
      <c r="C116" s="15"/>
      <c r="D116" s="15"/>
      <c r="E116" s="124">
        <f>10552119054.37</f>
        <v>10552119054.370001</v>
      </c>
      <c r="F116" s="128"/>
      <c r="G116" s="127"/>
      <c r="H116" s="127"/>
      <c r="I116" s="119">
        <v>13411894486.34</v>
      </c>
      <c r="J116" s="149"/>
      <c r="K116" s="149"/>
      <c r="L116" s="171"/>
      <c r="M116" s="171"/>
      <c r="N116" s="167"/>
    </row>
    <row r="117" spans="1:17" x14ac:dyDescent="0.25">
      <c r="A117" s="15" t="s">
        <v>84</v>
      </c>
      <c r="B117" s="62"/>
      <c r="C117" s="15"/>
      <c r="D117" s="15"/>
      <c r="E117" s="124">
        <f>6439687656.62</f>
        <v>6439687656.6199999</v>
      </c>
      <c r="F117" s="128"/>
      <c r="G117" s="127"/>
      <c r="H117" s="127"/>
      <c r="I117" s="65">
        <v>4711662867.7299995</v>
      </c>
      <c r="J117" s="364"/>
      <c r="K117" s="364"/>
      <c r="L117" s="365"/>
      <c r="M117" s="171"/>
      <c r="N117" s="366"/>
      <c r="O117" s="351"/>
      <c r="P117" s="351"/>
    </row>
    <row r="118" spans="1:17" x14ac:dyDescent="0.25">
      <c r="A118" s="15" t="s">
        <v>85</v>
      </c>
      <c r="B118" s="63"/>
      <c r="C118" s="64"/>
      <c r="D118" s="64"/>
      <c r="E118" s="129">
        <f>E111-E112</f>
        <v>195944554023.44</v>
      </c>
      <c r="F118" s="130"/>
      <c r="G118" s="131"/>
      <c r="H118" s="131"/>
      <c r="I118" s="131">
        <f>I111-I112</f>
        <v>203136320515.94998</v>
      </c>
      <c r="J118" s="364"/>
      <c r="K118" s="364"/>
      <c r="L118" s="171"/>
      <c r="M118" s="171"/>
      <c r="N118" s="351"/>
      <c r="O118" s="351"/>
      <c r="P118" s="351"/>
    </row>
    <row r="119" spans="1:17" x14ac:dyDescent="0.25">
      <c r="A119" s="52" t="s">
        <v>86</v>
      </c>
      <c r="B119" s="50"/>
      <c r="C119" s="51"/>
      <c r="D119" s="51"/>
      <c r="E119" s="132"/>
      <c r="F119" s="132"/>
      <c r="G119" s="132"/>
      <c r="H119" s="132"/>
      <c r="I119" s="223">
        <f>E118-I118</f>
        <v>-7191766492.5099792</v>
      </c>
      <c r="J119" s="367"/>
      <c r="K119" s="364"/>
      <c r="L119" s="188"/>
      <c r="M119" s="189"/>
      <c r="N119" s="351"/>
      <c r="O119" s="351"/>
      <c r="P119" s="351"/>
    </row>
    <row r="120" spans="1:17" s="167" customFormat="1" ht="9.9499999999999993" customHeight="1" x14ac:dyDescent="0.25">
      <c r="A120" s="144"/>
      <c r="B120" s="185"/>
      <c r="C120" s="185"/>
      <c r="D120" s="185"/>
      <c r="E120" s="171"/>
      <c r="F120" s="171"/>
      <c r="G120" s="171"/>
      <c r="H120" s="171"/>
      <c r="I120" s="187"/>
      <c r="J120" s="367"/>
      <c r="K120" s="367"/>
      <c r="L120" s="188"/>
      <c r="M120" s="189"/>
      <c r="N120" s="351"/>
      <c r="O120" s="351"/>
      <c r="P120" s="351"/>
    </row>
    <row r="121" spans="1:17" x14ac:dyDescent="0.25">
      <c r="A121" s="310" t="s">
        <v>87</v>
      </c>
      <c r="B121" s="314" t="s">
        <v>68</v>
      </c>
      <c r="C121" s="315"/>
      <c r="D121" s="315"/>
      <c r="E121" s="315"/>
      <c r="F121" s="315"/>
      <c r="G121" s="315"/>
      <c r="H121" s="315"/>
      <c r="I121" s="315"/>
      <c r="J121" s="367"/>
      <c r="K121" s="367"/>
      <c r="L121" s="188"/>
      <c r="M121" s="189"/>
      <c r="N121" s="351"/>
      <c r="O121" s="351"/>
      <c r="P121" s="351"/>
    </row>
    <row r="122" spans="1:17" x14ac:dyDescent="0.25">
      <c r="A122" s="311"/>
      <c r="B122" s="316"/>
      <c r="C122" s="317"/>
      <c r="D122" s="317"/>
      <c r="E122" s="317"/>
      <c r="F122" s="317"/>
      <c r="G122" s="317"/>
      <c r="H122" s="317"/>
      <c r="I122" s="317"/>
      <c r="J122" s="367"/>
      <c r="K122" s="367"/>
      <c r="L122" s="188"/>
      <c r="M122" s="189"/>
      <c r="N122" s="351"/>
      <c r="O122" s="351"/>
      <c r="P122" s="351"/>
    </row>
    <row r="123" spans="1:17" x14ac:dyDescent="0.25">
      <c r="A123" s="212" t="s">
        <v>198</v>
      </c>
      <c r="B123" s="181"/>
      <c r="C123" s="182"/>
      <c r="D123" s="182"/>
      <c r="E123" s="182"/>
      <c r="F123" s="182"/>
      <c r="G123" s="182"/>
      <c r="H123" s="182"/>
      <c r="I123" s="193">
        <f>-20659670000</f>
        <v>-20659670000</v>
      </c>
      <c r="J123" s="358"/>
      <c r="K123" s="358"/>
      <c r="L123" s="358"/>
      <c r="M123" s="358"/>
      <c r="N123" s="351"/>
      <c r="O123" s="351"/>
      <c r="P123" s="351"/>
    </row>
    <row r="124" spans="1:17" ht="9.9499999999999993" customHeight="1" x14ac:dyDescent="0.25">
      <c r="A124" s="15"/>
      <c r="B124" s="21"/>
      <c r="C124" s="21"/>
      <c r="D124" s="21"/>
      <c r="E124" s="133"/>
      <c r="F124" s="133"/>
      <c r="G124" s="133"/>
      <c r="H124" s="133"/>
      <c r="I124" s="133"/>
      <c r="J124" s="355"/>
      <c r="K124" s="355"/>
      <c r="L124" s="350"/>
      <c r="M124" s="351"/>
      <c r="N124" s="351"/>
      <c r="O124" s="351"/>
      <c r="P124" s="351"/>
    </row>
    <row r="125" spans="1:17" x14ac:dyDescent="0.25">
      <c r="A125" s="253" t="s">
        <v>88</v>
      </c>
      <c r="B125" s="345" t="str">
        <f>C15</f>
        <v>ATÉ AGOSTO/2025</v>
      </c>
      <c r="C125" s="343"/>
      <c r="D125" s="343"/>
      <c r="E125" s="343"/>
      <c r="F125" s="343"/>
      <c r="G125" s="343"/>
      <c r="H125" s="343"/>
      <c r="I125" s="343"/>
      <c r="J125" s="368"/>
      <c r="K125" s="369"/>
      <c r="L125" s="350"/>
      <c r="M125" s="351"/>
      <c r="N125" s="351"/>
      <c r="O125" s="351"/>
      <c r="P125" s="351"/>
    </row>
    <row r="126" spans="1:17" x14ac:dyDescent="0.25">
      <c r="A126" s="254"/>
      <c r="B126" s="346"/>
      <c r="C126" s="285"/>
      <c r="D126" s="285"/>
      <c r="E126" s="285"/>
      <c r="F126" s="285"/>
      <c r="G126" s="285"/>
      <c r="H126" s="285"/>
      <c r="I126" s="285"/>
      <c r="J126" s="368"/>
      <c r="K126" s="369"/>
      <c r="L126" s="351"/>
      <c r="M126" s="360"/>
      <c r="N126" s="360"/>
      <c r="O126" s="360"/>
      <c r="P126" s="351"/>
    </row>
    <row r="127" spans="1:17" x14ac:dyDescent="0.25">
      <c r="A127" s="255"/>
      <c r="B127" s="347"/>
      <c r="C127" s="286"/>
      <c r="D127" s="286"/>
      <c r="E127" s="286"/>
      <c r="F127" s="286"/>
      <c r="G127" s="286"/>
      <c r="H127" s="286"/>
      <c r="I127" s="286"/>
      <c r="J127" s="368"/>
      <c r="K127" s="369"/>
      <c r="L127" s="359"/>
      <c r="M127" s="359"/>
      <c r="N127" s="359"/>
      <c r="O127" s="359"/>
      <c r="P127" s="359"/>
    </row>
    <row r="128" spans="1:17" x14ac:dyDescent="0.25">
      <c r="A128" s="213" t="s">
        <v>89</v>
      </c>
      <c r="E128" s="37"/>
      <c r="F128" s="37"/>
      <c r="I128" s="119">
        <f>I115-E115</f>
        <v>-2248554215.21</v>
      </c>
      <c r="J128" s="370"/>
      <c r="K128" s="370"/>
      <c r="L128" s="359"/>
      <c r="M128" s="359"/>
      <c r="N128" s="359"/>
      <c r="O128" s="359"/>
      <c r="P128" s="359"/>
      <c r="Q128" s="39"/>
    </row>
    <row r="129" spans="1:17" x14ac:dyDescent="0.25">
      <c r="A129" s="214" t="s">
        <v>90</v>
      </c>
      <c r="E129" s="37"/>
      <c r="F129" s="37"/>
      <c r="I129" s="119">
        <f>I46</f>
        <v>0</v>
      </c>
      <c r="J129" s="370"/>
      <c r="K129" s="370"/>
      <c r="L129" s="359"/>
      <c r="M129" s="359"/>
      <c r="N129" s="359"/>
      <c r="O129" s="359"/>
      <c r="P129" s="359"/>
      <c r="Q129" s="39"/>
    </row>
    <row r="130" spans="1:17" ht="15.75" hidden="1" customHeight="1" x14ac:dyDescent="0.25">
      <c r="A130" s="214" t="s">
        <v>91</v>
      </c>
      <c r="E130" s="37"/>
      <c r="F130" s="37"/>
      <c r="I130" s="119"/>
      <c r="J130" s="371"/>
      <c r="K130" s="371"/>
      <c r="L130" s="359"/>
      <c r="M130" s="359"/>
      <c r="N130" s="359"/>
      <c r="O130" s="359"/>
      <c r="P130" s="359"/>
      <c r="Q130" s="38"/>
    </row>
    <row r="131" spans="1:17" x14ac:dyDescent="0.25">
      <c r="A131" s="214" t="s">
        <v>92</v>
      </c>
      <c r="E131" s="37"/>
      <c r="F131" s="37"/>
      <c r="I131" s="119">
        <v>2202739833.6500001</v>
      </c>
      <c r="J131" s="372"/>
      <c r="K131" s="373"/>
      <c r="L131" s="359"/>
      <c r="M131" s="359"/>
      <c r="N131" s="359"/>
      <c r="O131" s="359"/>
      <c r="P131" s="359"/>
      <c r="Q131" s="40"/>
    </row>
    <row r="132" spans="1:17" x14ac:dyDescent="0.25">
      <c r="A132" s="214" t="s">
        <v>93</v>
      </c>
      <c r="E132" s="37"/>
      <c r="F132" s="37"/>
      <c r="I132" s="119">
        <v>772279901.50999999</v>
      </c>
      <c r="J132" s="372"/>
      <c r="K132" s="373"/>
      <c r="L132" s="359"/>
      <c r="M132" s="359"/>
      <c r="N132" s="359"/>
      <c r="O132" s="359"/>
      <c r="P132" s="359"/>
      <c r="Q132" s="40"/>
    </row>
    <row r="133" spans="1:17" x14ac:dyDescent="0.25">
      <c r="A133" s="214" t="s">
        <v>94</v>
      </c>
      <c r="E133" s="37"/>
      <c r="F133" s="37"/>
      <c r="I133" s="119">
        <v>0</v>
      </c>
      <c r="J133" s="372"/>
      <c r="K133" s="373"/>
      <c r="L133" s="359"/>
      <c r="M133" s="359"/>
      <c r="N133" s="359"/>
      <c r="O133" s="359"/>
      <c r="P133" s="359"/>
      <c r="Q133" s="40"/>
    </row>
    <row r="134" spans="1:17" hidden="1" x14ac:dyDescent="0.25">
      <c r="A134" s="214" t="s">
        <v>95</v>
      </c>
      <c r="E134" s="37"/>
      <c r="F134" s="37"/>
      <c r="I134" s="119">
        <v>0</v>
      </c>
      <c r="J134" s="374"/>
      <c r="K134" s="374"/>
      <c r="L134" s="359"/>
      <c r="M134" s="359"/>
      <c r="N134" s="359"/>
      <c r="O134" s="359"/>
      <c r="P134" s="359"/>
      <c r="Q134" s="40"/>
    </row>
    <row r="135" spans="1:17" hidden="1" x14ac:dyDescent="0.25">
      <c r="A135" s="214" t="s">
        <v>96</v>
      </c>
      <c r="E135" s="37"/>
      <c r="F135" s="37"/>
      <c r="I135" s="119">
        <v>0</v>
      </c>
      <c r="J135" s="374"/>
      <c r="K135" s="374"/>
      <c r="L135" s="359"/>
      <c r="M135" s="359"/>
      <c r="N135" s="359"/>
      <c r="O135" s="359"/>
      <c r="P135" s="359"/>
      <c r="Q135" s="40"/>
    </row>
    <row r="136" spans="1:17" x14ac:dyDescent="0.25">
      <c r="A136" s="214" t="s">
        <v>97</v>
      </c>
      <c r="E136" s="37"/>
      <c r="F136" s="37"/>
      <c r="I136" s="119">
        <v>5022369556.039979</v>
      </c>
      <c r="J136" s="375"/>
      <c r="K136" s="376"/>
      <c r="L136" s="359"/>
      <c r="M136" s="359"/>
      <c r="N136" s="359"/>
      <c r="O136" s="359"/>
      <c r="P136" s="359"/>
      <c r="Q136" s="39"/>
    </row>
    <row r="137" spans="1:17" ht="31.5" x14ac:dyDescent="0.25">
      <c r="A137" s="192" t="s">
        <v>98</v>
      </c>
      <c r="B137" s="52"/>
      <c r="C137" s="52"/>
      <c r="D137" s="52"/>
      <c r="E137" s="52"/>
      <c r="F137" s="52"/>
      <c r="G137" s="52"/>
      <c r="H137" s="52"/>
      <c r="I137" s="226">
        <f>I119+(I128-I129+I131+I132+I133)+I136</f>
        <v>-1442931416.5200005</v>
      </c>
      <c r="J137" s="377"/>
      <c r="K137" s="377"/>
      <c r="L137" s="188"/>
      <c r="M137" s="378"/>
      <c r="N137" s="378"/>
      <c r="O137" s="378"/>
      <c r="P137" s="378"/>
      <c r="Q137" s="39"/>
    </row>
    <row r="138" spans="1:17" ht="9.9499999999999993" customHeight="1" x14ac:dyDescent="0.25">
      <c r="I138" s="146"/>
      <c r="J138" s="350"/>
      <c r="K138" s="350"/>
      <c r="L138" s="350"/>
      <c r="M138" s="351"/>
      <c r="N138" s="351"/>
      <c r="O138" s="351"/>
      <c r="P138" s="351"/>
    </row>
    <row r="139" spans="1:17" x14ac:dyDescent="0.25">
      <c r="A139" s="52" t="s">
        <v>99</v>
      </c>
      <c r="B139" s="53"/>
      <c r="C139" s="54"/>
      <c r="D139" s="54"/>
      <c r="E139" s="54"/>
      <c r="F139" s="54"/>
      <c r="G139" s="54"/>
      <c r="H139" s="54"/>
      <c r="I139" s="227">
        <f>I137-(I101-I102)</f>
        <v>11243060456.75</v>
      </c>
      <c r="J139" s="355"/>
      <c r="K139" s="355"/>
      <c r="L139" s="350"/>
      <c r="M139" s="379"/>
      <c r="N139" s="351"/>
      <c r="O139" s="351"/>
      <c r="P139" s="351"/>
    </row>
    <row r="140" spans="1:17" ht="15" customHeight="1" x14ac:dyDescent="0.25">
      <c r="A140" s="15"/>
      <c r="I140" s="84" t="s">
        <v>100</v>
      </c>
      <c r="J140" s="355"/>
      <c r="K140" s="355"/>
      <c r="L140" s="350"/>
      <c r="M140" s="351"/>
      <c r="N140" s="351"/>
      <c r="O140" s="351"/>
      <c r="P140" s="351"/>
    </row>
    <row r="141" spans="1:17" ht="5.25" customHeight="1" x14ac:dyDescent="0.25">
      <c r="A141" s="15"/>
      <c r="I141" s="84"/>
      <c r="J141" s="35"/>
      <c r="K141" s="35"/>
      <c r="L141" s="18"/>
    </row>
    <row r="142" spans="1:17" ht="5.25" customHeight="1" x14ac:dyDescent="0.25">
      <c r="A142" s="15"/>
      <c r="I142" s="84"/>
      <c r="J142" s="35"/>
      <c r="K142" s="35"/>
      <c r="L142" s="18"/>
    </row>
    <row r="143" spans="1:17" ht="5.25" customHeight="1" x14ac:dyDescent="0.25">
      <c r="A143" s="15"/>
      <c r="I143" s="84"/>
      <c r="J143" s="35"/>
      <c r="K143" s="35"/>
      <c r="L143" s="18"/>
    </row>
    <row r="144" spans="1:17" ht="5.25" customHeight="1" x14ac:dyDescent="0.25">
      <c r="A144" s="15"/>
      <c r="I144" s="84"/>
      <c r="J144" s="35"/>
      <c r="K144" s="35"/>
      <c r="L144" s="18"/>
    </row>
    <row r="145" spans="1:12" ht="5.25" customHeight="1" x14ac:dyDescent="0.25">
      <c r="A145" s="15"/>
      <c r="I145" s="84"/>
      <c r="J145" s="35"/>
      <c r="K145" s="35"/>
      <c r="L145" s="18"/>
    </row>
    <row r="146" spans="1:12" ht="5.25" customHeight="1" x14ac:dyDescent="0.25">
      <c r="A146" s="15"/>
      <c r="I146" s="84"/>
      <c r="J146" s="35"/>
      <c r="K146" s="35"/>
      <c r="L146" s="18"/>
    </row>
    <row r="147" spans="1:12" ht="5.25" customHeight="1" x14ac:dyDescent="0.25">
      <c r="A147" s="15"/>
      <c r="I147" s="84"/>
      <c r="J147" s="35"/>
      <c r="K147" s="35"/>
      <c r="L147" s="18"/>
    </row>
    <row r="148" spans="1:12" ht="5.25" customHeight="1" x14ac:dyDescent="0.25">
      <c r="A148" s="15"/>
      <c r="I148" s="84"/>
      <c r="J148" s="35"/>
      <c r="K148" s="35"/>
      <c r="L148" s="18"/>
    </row>
    <row r="149" spans="1:12" ht="5.25" customHeight="1" x14ac:dyDescent="0.25">
      <c r="A149" s="15"/>
      <c r="I149" s="84"/>
      <c r="J149" s="35"/>
      <c r="K149" s="35"/>
      <c r="L149" s="18"/>
    </row>
    <row r="150" spans="1:12" ht="5.25" customHeight="1" x14ac:dyDescent="0.25">
      <c r="A150" s="15"/>
      <c r="I150" s="84"/>
      <c r="J150" s="35"/>
      <c r="K150" s="35"/>
      <c r="L150" s="18"/>
    </row>
    <row r="151" spans="1:12" ht="5.25" customHeight="1" x14ac:dyDescent="0.25">
      <c r="A151" s="15"/>
      <c r="I151" s="84"/>
      <c r="J151" s="35"/>
      <c r="K151" s="35"/>
      <c r="L151" s="18"/>
    </row>
    <row r="152" spans="1:12" ht="5.25" customHeight="1" x14ac:dyDescent="0.25">
      <c r="A152" s="15"/>
      <c r="I152" s="84"/>
      <c r="J152" s="35"/>
      <c r="K152" s="35"/>
      <c r="L152" s="18"/>
    </row>
    <row r="153" spans="1:12" ht="5.25" customHeight="1" x14ac:dyDescent="0.25">
      <c r="A153" s="15"/>
      <c r="I153" s="84"/>
      <c r="J153" s="35"/>
      <c r="K153" s="35"/>
      <c r="L153" s="18"/>
    </row>
    <row r="154" spans="1:12" ht="5.25" customHeight="1" x14ac:dyDescent="0.25">
      <c r="A154" s="15"/>
      <c r="I154" s="84"/>
      <c r="J154" s="35"/>
      <c r="K154" s="35"/>
      <c r="L154" s="18"/>
    </row>
    <row r="155" spans="1:12" ht="5.25" customHeight="1" x14ac:dyDescent="0.25">
      <c r="A155" s="15"/>
      <c r="I155" s="84"/>
      <c r="J155" s="35"/>
      <c r="K155" s="35"/>
      <c r="L155" s="18"/>
    </row>
    <row r="156" spans="1:12" ht="5.25" customHeight="1" x14ac:dyDescent="0.25">
      <c r="A156" s="15"/>
      <c r="I156" s="84"/>
      <c r="J156" s="35"/>
      <c r="K156" s="35"/>
      <c r="L156" s="18"/>
    </row>
    <row r="157" spans="1:12" ht="5.25" customHeight="1" x14ac:dyDescent="0.25">
      <c r="A157" s="15"/>
      <c r="I157" s="84"/>
      <c r="J157" s="35"/>
      <c r="K157" s="35"/>
      <c r="L157" s="18"/>
    </row>
    <row r="158" spans="1:12" ht="15.75" customHeight="1" x14ac:dyDescent="0.25">
      <c r="A158" s="15"/>
      <c r="I158" s="84"/>
      <c r="J158" s="35"/>
      <c r="K158" s="35"/>
      <c r="L158" s="18"/>
    </row>
    <row r="159" spans="1:12" ht="15.75" customHeight="1" x14ac:dyDescent="0.25">
      <c r="A159" s="15"/>
      <c r="I159" s="84"/>
      <c r="J159" s="35"/>
      <c r="K159" s="35"/>
      <c r="L159" s="18"/>
    </row>
    <row r="160" spans="1:12" ht="15.75" customHeight="1" x14ac:dyDescent="0.25">
      <c r="A160" s="15"/>
      <c r="I160" s="84"/>
      <c r="J160" s="35"/>
      <c r="K160" s="35"/>
      <c r="L160" s="18"/>
    </row>
    <row r="161" spans="1:12" ht="15.75" customHeight="1" x14ac:dyDescent="0.25">
      <c r="A161" s="15"/>
      <c r="I161" s="84" t="s">
        <v>101</v>
      </c>
      <c r="J161" s="35"/>
      <c r="K161" s="35"/>
      <c r="L161" s="18"/>
    </row>
    <row r="162" spans="1:12" ht="15.75" customHeight="1" x14ac:dyDescent="0.25">
      <c r="A162" s="251" t="str">
        <f>A5</f>
        <v>GOVERNO DO ESTADO DO RIO DE JANEIRO</v>
      </c>
      <c r="B162" s="251"/>
      <c r="C162" s="251"/>
      <c r="D162" s="251"/>
      <c r="E162" s="251"/>
      <c r="F162" s="251"/>
      <c r="G162" s="251"/>
      <c r="H162" s="251"/>
      <c r="I162" s="251"/>
      <c r="J162" s="35"/>
      <c r="K162" s="35"/>
      <c r="L162" s="18"/>
    </row>
    <row r="163" spans="1:12" ht="15.75" customHeight="1" x14ac:dyDescent="0.25">
      <c r="A163" s="251" t="str">
        <f>A6</f>
        <v>RELATÓRIO RESUMIDO DA EXECUÇÃO ORÇAMENTÁRIA</v>
      </c>
      <c r="B163" s="251"/>
      <c r="C163" s="251"/>
      <c r="D163" s="251"/>
      <c r="E163" s="251"/>
      <c r="F163" s="251"/>
      <c r="G163" s="251"/>
      <c r="H163" s="251"/>
      <c r="I163" s="251"/>
      <c r="J163" s="35"/>
      <c r="K163" s="35"/>
      <c r="L163" s="18"/>
    </row>
    <row r="164" spans="1:12" ht="15.75" customHeight="1" x14ac:dyDescent="0.25">
      <c r="A164" s="252" t="str">
        <f>A7</f>
        <v>DEMONSTRATIVO DOS RESULTADOS PRIMÁRIO E NOMINAL</v>
      </c>
      <c r="B164" s="252"/>
      <c r="C164" s="252"/>
      <c r="D164" s="252"/>
      <c r="E164" s="252"/>
      <c r="F164" s="252"/>
      <c r="G164" s="252"/>
      <c r="H164" s="252"/>
      <c r="I164" s="252"/>
      <c r="J164" s="35"/>
      <c r="K164" s="35"/>
      <c r="L164" s="18"/>
    </row>
    <row r="165" spans="1:12" ht="15.75" customHeight="1" x14ac:dyDescent="0.25">
      <c r="A165" s="251" t="str">
        <f>A8</f>
        <v>ORÇAMENTOS FISCAL E DA SEGURIDADE SOCIAL</v>
      </c>
      <c r="B165" s="251"/>
      <c r="C165" s="251"/>
      <c r="D165" s="251"/>
      <c r="E165" s="251"/>
      <c r="F165" s="251"/>
      <c r="G165" s="251"/>
      <c r="H165" s="251"/>
      <c r="I165" s="251"/>
      <c r="J165" s="35"/>
      <c r="K165" s="35"/>
      <c r="L165" s="18"/>
    </row>
    <row r="166" spans="1:12" ht="15.75" customHeight="1" x14ac:dyDescent="0.25">
      <c r="A166" s="251" t="str">
        <f>A9</f>
        <v>JANEIRO A AGOSTO 2025/BIMESTRE JULHO - AGOSTO</v>
      </c>
      <c r="B166" s="251"/>
      <c r="C166" s="251"/>
      <c r="D166" s="251"/>
      <c r="E166" s="251"/>
      <c r="F166" s="251"/>
      <c r="G166" s="251"/>
      <c r="H166" s="251"/>
      <c r="I166" s="251"/>
      <c r="J166" s="35"/>
      <c r="K166" s="35"/>
      <c r="L166" s="18"/>
    </row>
    <row r="167" spans="1:12" ht="15.75" customHeight="1" x14ac:dyDescent="0.25">
      <c r="A167" s="15"/>
      <c r="I167" s="84" t="str">
        <f>I11</f>
        <v>Emissão: 18/09/2025</v>
      </c>
      <c r="J167" s="35"/>
      <c r="K167" s="35"/>
      <c r="L167" s="18"/>
    </row>
    <row r="168" spans="1:12" ht="15.75" customHeight="1" x14ac:dyDescent="0.25">
      <c r="A168" s="15" t="str">
        <f>A12</f>
        <v>RREO - ANEXO 6 (LRF, art 53, inciso III)</v>
      </c>
      <c r="I168" s="84">
        <f>I12</f>
        <v>1</v>
      </c>
      <c r="J168" s="35"/>
      <c r="K168" s="35"/>
      <c r="L168" s="18"/>
    </row>
    <row r="169" spans="1:12" x14ac:dyDescent="0.25">
      <c r="A169" s="348" t="s">
        <v>102</v>
      </c>
      <c r="B169" s="290" t="s">
        <v>103</v>
      </c>
      <c r="C169" s="291"/>
      <c r="D169" s="291"/>
      <c r="E169" s="291"/>
      <c r="F169" s="291"/>
      <c r="G169" s="291"/>
      <c r="H169" s="291"/>
      <c r="I169" s="291"/>
      <c r="J169" s="41"/>
      <c r="K169" s="41"/>
      <c r="L169" s="18"/>
    </row>
    <row r="170" spans="1:12" x14ac:dyDescent="0.25">
      <c r="A170" s="349"/>
      <c r="B170" s="292"/>
      <c r="C170" s="293"/>
      <c r="D170" s="293"/>
      <c r="E170" s="293"/>
      <c r="F170" s="293"/>
      <c r="G170" s="293"/>
      <c r="H170" s="293"/>
      <c r="I170" s="293"/>
      <c r="J170" s="18"/>
      <c r="K170" s="18"/>
      <c r="L170" s="18"/>
    </row>
    <row r="171" spans="1:12" x14ac:dyDescent="0.25">
      <c r="A171" s="215" t="s">
        <v>104</v>
      </c>
      <c r="B171" s="42"/>
      <c r="C171" s="36"/>
      <c r="D171" s="36"/>
      <c r="E171" s="36"/>
      <c r="F171" s="36"/>
      <c r="G171" s="36"/>
      <c r="H171" s="36"/>
      <c r="I171" s="119">
        <f>I172+I173</f>
        <v>6675444698.2700005</v>
      </c>
      <c r="J171" s="18"/>
      <c r="K171" s="18"/>
      <c r="L171" s="18"/>
    </row>
    <row r="172" spans="1:12" x14ac:dyDescent="0.25">
      <c r="A172" s="216" t="s">
        <v>105</v>
      </c>
      <c r="B172" s="43"/>
      <c r="C172" s="15"/>
      <c r="D172" s="15"/>
      <c r="E172" s="15"/>
      <c r="F172" s="15"/>
      <c r="G172" s="15"/>
      <c r="H172" s="15"/>
      <c r="I172" s="119">
        <v>0</v>
      </c>
      <c r="J172" s="18"/>
      <c r="K172" s="18"/>
      <c r="L172" s="18"/>
    </row>
    <row r="173" spans="1:12" x14ac:dyDescent="0.25">
      <c r="A173" s="217" t="s">
        <v>106</v>
      </c>
      <c r="B173" s="43"/>
      <c r="C173" s="15"/>
      <c r="D173" s="15"/>
      <c r="E173" s="15"/>
      <c r="F173" s="15"/>
      <c r="G173" s="15"/>
      <c r="H173" s="15"/>
      <c r="I173" s="119">
        <v>6675444698.2700005</v>
      </c>
      <c r="J173" s="87"/>
      <c r="K173" s="87"/>
      <c r="L173" s="18"/>
    </row>
    <row r="174" spans="1:12" x14ac:dyDescent="0.25">
      <c r="A174" s="218" t="s">
        <v>107</v>
      </c>
      <c r="B174" s="44"/>
      <c r="C174" s="45"/>
      <c r="D174" s="45"/>
      <c r="E174" s="45"/>
      <c r="F174" s="45"/>
      <c r="G174" s="45"/>
      <c r="H174" s="45"/>
      <c r="I174" s="46">
        <v>0</v>
      </c>
      <c r="J174" s="175"/>
      <c r="K174" s="18"/>
      <c r="L174" s="18"/>
    </row>
    <row r="175" spans="1:12" ht="9.9499999999999993" customHeight="1" x14ac:dyDescent="0.25">
      <c r="A175" s="150"/>
      <c r="B175" s="36"/>
      <c r="C175" s="36"/>
      <c r="D175" s="36"/>
      <c r="E175" s="36"/>
      <c r="F175" s="36"/>
      <c r="G175" s="36"/>
      <c r="H175" s="36"/>
      <c r="I175" s="17"/>
      <c r="J175" s="18"/>
      <c r="K175" s="18"/>
      <c r="L175" s="18"/>
    </row>
    <row r="176" spans="1:12" ht="15.75" hidden="1" customHeight="1" x14ac:dyDescent="0.25">
      <c r="A176" s="343" t="s">
        <v>108</v>
      </c>
      <c r="B176" s="343"/>
      <c r="C176" s="343"/>
      <c r="D176" s="343"/>
      <c r="E176" s="343"/>
      <c r="F176" s="343"/>
      <c r="G176" s="343"/>
      <c r="H176" s="343"/>
      <c r="I176" s="343"/>
      <c r="J176" s="173"/>
      <c r="K176" s="173"/>
      <c r="L176" s="18"/>
    </row>
    <row r="177" spans="1:12" ht="15.75" hidden="1" customHeight="1" x14ac:dyDescent="0.25">
      <c r="A177" s="286"/>
      <c r="B177" s="286"/>
      <c r="C177" s="286"/>
      <c r="D177" s="286"/>
      <c r="E177" s="286"/>
      <c r="F177" s="286"/>
      <c r="G177" s="286"/>
      <c r="H177" s="286"/>
      <c r="I177" s="286"/>
      <c r="J177" s="173"/>
      <c r="K177" s="173"/>
      <c r="L177" s="18"/>
    </row>
    <row r="178" spans="1:12" ht="15.75" hidden="1" customHeight="1" x14ac:dyDescent="0.25">
      <c r="A178" s="287" t="s">
        <v>109</v>
      </c>
      <c r="B178" s="345" t="s">
        <v>110</v>
      </c>
      <c r="C178" s="343"/>
      <c r="D178" s="343"/>
      <c r="E178" s="253"/>
      <c r="F178" s="256" t="s">
        <v>36</v>
      </c>
      <c r="G178" s="257"/>
      <c r="H178" s="257"/>
      <c r="I178" s="257"/>
      <c r="J178" s="173"/>
      <c r="K178" s="173"/>
      <c r="L178" s="18"/>
    </row>
    <row r="179" spans="1:12" ht="15.75" hidden="1" customHeight="1" x14ac:dyDescent="0.25">
      <c r="A179" s="288"/>
      <c r="B179" s="346"/>
      <c r="C179" s="285"/>
      <c r="D179" s="285"/>
      <c r="E179" s="254"/>
      <c r="F179" s="336"/>
      <c r="G179" s="341"/>
      <c r="H179" s="341"/>
      <c r="I179" s="341"/>
      <c r="J179" s="173"/>
      <c r="K179" s="173"/>
      <c r="L179" s="18"/>
    </row>
    <row r="180" spans="1:12" ht="15.75" hidden="1" customHeight="1" x14ac:dyDescent="0.25">
      <c r="A180" s="288"/>
      <c r="B180" s="347"/>
      <c r="C180" s="286"/>
      <c r="D180" s="286"/>
      <c r="E180" s="255"/>
      <c r="F180" s="337"/>
      <c r="G180" s="342"/>
      <c r="H180" s="342"/>
      <c r="I180" s="342"/>
      <c r="J180" s="173"/>
      <c r="K180" s="173"/>
      <c r="L180" s="18"/>
    </row>
    <row r="181" spans="1:12" ht="15.75" hidden="1" customHeight="1" x14ac:dyDescent="0.25">
      <c r="A181" s="289"/>
      <c r="B181" s="256" t="s">
        <v>111</v>
      </c>
      <c r="C181" s="287"/>
      <c r="D181" s="256" t="s">
        <v>201</v>
      </c>
      <c r="E181" s="287"/>
      <c r="F181" s="323" t="str">
        <f>B181</f>
        <v>Até Jun/ 2024</v>
      </c>
      <c r="G181" s="324"/>
      <c r="H181" s="256" t="str">
        <f>D181</f>
        <v>Até Jun/ 2025</v>
      </c>
      <c r="I181" s="257"/>
      <c r="J181" s="173"/>
      <c r="K181" s="173"/>
      <c r="L181" s="18"/>
    </row>
    <row r="182" spans="1:12" ht="15.75" hidden="1" customHeight="1" x14ac:dyDescent="0.25">
      <c r="A182" s="15" t="s">
        <v>112</v>
      </c>
      <c r="B182" s="151"/>
      <c r="C182" s="152">
        <f>SUM(C183:C185)</f>
        <v>50982168024.819992</v>
      </c>
      <c r="D182" s="121"/>
      <c r="E182" s="152">
        <f>SUM(E183:E185)</f>
        <v>55148789906.619995</v>
      </c>
      <c r="F182" s="15"/>
      <c r="G182" s="152">
        <f>SUM(G183:G185)</f>
        <v>46611095500.419998</v>
      </c>
      <c r="H182" s="121"/>
      <c r="I182" s="123">
        <f>SUM(I183:I185)</f>
        <v>49577945924.980003</v>
      </c>
      <c r="J182" s="173"/>
      <c r="K182" s="228"/>
      <c r="L182" s="18"/>
    </row>
    <row r="183" spans="1:12" ht="15.75" hidden="1" customHeight="1" x14ac:dyDescent="0.25">
      <c r="A183" s="15" t="s">
        <v>113</v>
      </c>
      <c r="B183" s="43"/>
      <c r="C183" s="153">
        <f>32160772271.55</f>
        <v>32160772271.549999</v>
      </c>
      <c r="D183" s="128"/>
      <c r="E183" s="153">
        <v>33683061738.919998</v>
      </c>
      <c r="F183" s="15"/>
      <c r="G183" s="65">
        <f>30899941879.21</f>
        <v>30899941879.209999</v>
      </c>
      <c r="H183" s="128"/>
      <c r="I183" s="65">
        <v>32032708558.790001</v>
      </c>
      <c r="J183" s="173"/>
      <c r="K183" s="228"/>
      <c r="L183" s="18"/>
    </row>
    <row r="184" spans="1:12" ht="15.75" hidden="1" customHeight="1" x14ac:dyDescent="0.25">
      <c r="A184" s="15" t="s">
        <v>114</v>
      </c>
      <c r="B184" s="43"/>
      <c r="C184" s="153">
        <f>2482755459.29</f>
        <v>2482755459.29</v>
      </c>
      <c r="D184" s="128"/>
      <c r="E184" s="153">
        <v>1383587088.5699999</v>
      </c>
      <c r="F184" s="15"/>
      <c r="G184" s="65">
        <f>2482733727.33</f>
        <v>2482733727.3299999</v>
      </c>
      <c r="H184" s="128"/>
      <c r="I184" s="65">
        <v>1383579975.6300001</v>
      </c>
      <c r="J184" s="173"/>
      <c r="K184" s="228"/>
      <c r="L184" s="18"/>
    </row>
    <row r="185" spans="1:12" ht="15.75" hidden="1" customHeight="1" x14ac:dyDescent="0.25">
      <c r="A185" s="15" t="s">
        <v>115</v>
      </c>
      <c r="B185" s="43"/>
      <c r="C185" s="153">
        <f>16338640293.98</f>
        <v>16338640293.98</v>
      </c>
      <c r="D185" s="128"/>
      <c r="E185" s="153">
        <v>20082141079.130001</v>
      </c>
      <c r="F185" s="15"/>
      <c r="G185" s="65">
        <f>13228419893.88</f>
        <v>13228419893.879999</v>
      </c>
      <c r="H185" s="128"/>
      <c r="I185" s="65">
        <v>16161657390.559999</v>
      </c>
      <c r="J185" s="173"/>
      <c r="K185" s="228"/>
      <c r="L185" s="18"/>
    </row>
    <row r="186" spans="1:12" ht="15.75" hidden="1" customHeight="1" x14ac:dyDescent="0.25">
      <c r="A186" s="15" t="s">
        <v>116</v>
      </c>
      <c r="B186" s="43"/>
      <c r="C186" s="153">
        <f>C182-C184</f>
        <v>48499412565.529991</v>
      </c>
      <c r="D186" s="128"/>
      <c r="E186" s="153">
        <f>E182-E184</f>
        <v>53765202818.049995</v>
      </c>
      <c r="F186" s="15"/>
      <c r="G186" s="153">
        <f>G182-G184</f>
        <v>44128361773.089996</v>
      </c>
      <c r="H186" s="128"/>
      <c r="I186" s="65">
        <f>I182-I184</f>
        <v>48194365949.350006</v>
      </c>
      <c r="J186" s="173"/>
      <c r="K186" s="228"/>
      <c r="L186" s="18"/>
    </row>
    <row r="187" spans="1:12" ht="15.75" hidden="1" customHeight="1" x14ac:dyDescent="0.25">
      <c r="A187" s="15" t="s">
        <v>117</v>
      </c>
      <c r="B187" s="43"/>
      <c r="C187" s="153">
        <v>0</v>
      </c>
      <c r="D187" s="128"/>
      <c r="E187" s="153">
        <v>0</v>
      </c>
      <c r="F187" s="15"/>
      <c r="G187" s="153">
        <v>0</v>
      </c>
      <c r="H187" s="128"/>
      <c r="I187" s="65">
        <v>0</v>
      </c>
      <c r="J187" s="173"/>
      <c r="K187" s="228"/>
      <c r="L187" s="18"/>
    </row>
    <row r="188" spans="1:12" ht="15.75" hidden="1" customHeight="1" x14ac:dyDescent="0.25">
      <c r="A188" s="15" t="s">
        <v>118</v>
      </c>
      <c r="B188" s="154"/>
      <c r="C188" s="155">
        <f>493812715.68</f>
        <v>493812715.68000001</v>
      </c>
      <c r="D188" s="156"/>
      <c r="E188" s="155">
        <v>592263188.09000003</v>
      </c>
      <c r="F188" s="15"/>
      <c r="G188" s="155">
        <f>486801934.65</f>
        <v>486801934.64999998</v>
      </c>
      <c r="H188" s="156"/>
      <c r="I188" s="131">
        <v>566275205.48000002</v>
      </c>
      <c r="J188" s="173"/>
      <c r="K188" s="228"/>
      <c r="L188" s="18"/>
    </row>
    <row r="189" spans="1:12" ht="31.5" hidden="1" x14ac:dyDescent="0.25">
      <c r="A189" s="157" t="s">
        <v>119</v>
      </c>
      <c r="B189" s="158"/>
      <c r="C189" s="159">
        <f>C186-C187-C188</f>
        <v>48005599849.849991</v>
      </c>
      <c r="D189" s="160"/>
      <c r="E189" s="159">
        <f>E186-E187-E188</f>
        <v>53172939629.959999</v>
      </c>
      <c r="F189" s="161"/>
      <c r="G189" s="159">
        <f>G186-G187-G188</f>
        <v>43641559838.439995</v>
      </c>
      <c r="H189" s="160"/>
      <c r="I189" s="132">
        <f>I186-I187-I188</f>
        <v>47628090743.870003</v>
      </c>
      <c r="J189" s="173"/>
      <c r="K189" s="228"/>
      <c r="L189" s="18"/>
    </row>
    <row r="190" spans="1:12" x14ac:dyDescent="0.25">
      <c r="A190" s="36" t="s">
        <v>120</v>
      </c>
      <c r="B190" s="11"/>
      <c r="C190" s="11"/>
      <c r="D190" s="11"/>
      <c r="E190" s="11"/>
      <c r="F190" s="11"/>
      <c r="G190" s="11"/>
      <c r="H190" s="10"/>
      <c r="I190" s="85" t="s">
        <v>121</v>
      </c>
    </row>
    <row r="191" spans="1:12" x14ac:dyDescent="0.25">
      <c r="A191" s="19" t="s">
        <v>122</v>
      </c>
      <c r="H191" s="15"/>
    </row>
    <row r="192" spans="1:12" x14ac:dyDescent="0.25">
      <c r="A192" s="15" t="s">
        <v>197</v>
      </c>
    </row>
    <row r="193" spans="1:13" ht="15.95" customHeight="1" x14ac:dyDescent="0.25">
      <c r="A193" s="234" t="s">
        <v>123</v>
      </c>
      <c r="B193" s="234"/>
      <c r="C193" s="234"/>
      <c r="D193" s="234"/>
      <c r="E193" s="234"/>
      <c r="F193" s="234"/>
      <c r="G193" s="234"/>
      <c r="H193" s="234"/>
      <c r="I193" s="234"/>
    </row>
    <row r="194" spans="1:13" ht="34.5" customHeight="1" x14ac:dyDescent="0.25">
      <c r="A194" s="234" t="s">
        <v>199</v>
      </c>
      <c r="B194" s="234"/>
      <c r="C194" s="234"/>
      <c r="D194" s="234"/>
      <c r="E194" s="234"/>
      <c r="F194" s="234"/>
      <c r="G194" s="234"/>
      <c r="H194" s="234"/>
      <c r="I194" s="234"/>
    </row>
    <row r="195" spans="1:13" ht="31.5" customHeight="1" x14ac:dyDescent="0.25">
      <c r="A195" s="234" t="s">
        <v>200</v>
      </c>
      <c r="B195" s="234"/>
      <c r="C195" s="234"/>
      <c r="D195" s="234"/>
      <c r="E195" s="234"/>
      <c r="F195" s="234"/>
      <c r="G195" s="234"/>
      <c r="H195" s="234"/>
      <c r="I195" s="234"/>
    </row>
    <row r="196" spans="1:13" x14ac:dyDescent="0.25">
      <c r="A196" s="10" t="s">
        <v>124</v>
      </c>
      <c r="B196" s="8"/>
      <c r="C196" s="8"/>
      <c r="D196" s="8"/>
      <c r="E196" s="8"/>
      <c r="F196" s="8"/>
      <c r="G196" s="8"/>
      <c r="H196" s="8"/>
      <c r="I196" s="9"/>
    </row>
    <row r="197" spans="1:13" ht="15.75" hidden="1" customHeight="1" x14ac:dyDescent="0.25">
      <c r="A197" s="322" t="s">
        <v>125</v>
      </c>
      <c r="B197" s="322"/>
      <c r="C197" s="322"/>
      <c r="D197" s="322"/>
      <c r="E197" s="322"/>
      <c r="F197" s="322"/>
      <c r="G197" s="322"/>
      <c r="H197" s="322"/>
      <c r="I197" s="322"/>
    </row>
    <row r="198" spans="1:13" x14ac:dyDescent="0.25">
      <c r="A198" s="76"/>
      <c r="B198" s="76"/>
      <c r="C198" s="76"/>
      <c r="D198" s="76"/>
      <c r="E198" s="76"/>
      <c r="F198" s="76"/>
      <c r="G198" s="76"/>
      <c r="H198" s="76"/>
      <c r="I198" s="76"/>
    </row>
    <row r="199" spans="1:13" hidden="1" x14ac:dyDescent="0.25">
      <c r="A199" s="244" t="s">
        <v>126</v>
      </c>
      <c r="B199" s="244"/>
      <c r="C199" s="244"/>
      <c r="D199" s="244"/>
      <c r="E199" s="244"/>
      <c r="F199" s="244"/>
      <c r="G199" s="244"/>
      <c r="H199" s="244"/>
      <c r="I199" s="244"/>
      <c r="J199" s="1"/>
      <c r="K199" s="1"/>
      <c r="L199" s="1"/>
      <c r="M199" s="1"/>
    </row>
    <row r="200" spans="1:13" hidden="1" x14ac:dyDescent="0.25">
      <c r="A200" s="263"/>
      <c r="B200" s="263"/>
      <c r="C200" s="263"/>
      <c r="D200" s="263"/>
      <c r="E200" s="264"/>
      <c r="F200" s="264"/>
      <c r="G200" s="264"/>
      <c r="H200" s="264"/>
      <c r="I200" s="264"/>
      <c r="J200" s="1"/>
      <c r="K200" s="1"/>
      <c r="L200" s="1"/>
      <c r="M200" s="1"/>
    </row>
    <row r="201" spans="1:13" hidden="1" x14ac:dyDescent="0.25">
      <c r="A201" s="265" t="s">
        <v>127</v>
      </c>
      <c r="B201" s="243" t="s">
        <v>7</v>
      </c>
      <c r="C201" s="244"/>
      <c r="D201" s="318"/>
      <c r="E201" s="241" t="s">
        <v>128</v>
      </c>
      <c r="F201" s="242"/>
      <c r="G201" s="242"/>
      <c r="H201" s="242"/>
      <c r="I201" s="242"/>
      <c r="J201" s="1"/>
      <c r="K201" s="1"/>
      <c r="L201" s="1"/>
      <c r="M201" s="1"/>
    </row>
    <row r="202" spans="1:13" ht="15.75" hidden="1" customHeight="1" x14ac:dyDescent="0.25">
      <c r="A202" s="266"/>
      <c r="B202" s="282"/>
      <c r="C202" s="264"/>
      <c r="D202" s="319"/>
      <c r="E202" s="308"/>
      <c r="F202" s="309"/>
      <c r="G202" s="309"/>
      <c r="H202" s="309"/>
      <c r="I202" s="309"/>
      <c r="J202" s="1"/>
      <c r="K202" s="1"/>
      <c r="L202" s="1"/>
      <c r="M202" s="1"/>
    </row>
    <row r="203" spans="1:13" hidden="1" x14ac:dyDescent="0.25">
      <c r="A203" s="267"/>
      <c r="B203" s="320"/>
      <c r="C203" s="263"/>
      <c r="D203" s="321"/>
      <c r="E203" s="306" t="str">
        <f>C60</f>
        <v>ATÉ AGOSTO/2025</v>
      </c>
      <c r="F203" s="307"/>
      <c r="G203" s="307"/>
      <c r="H203" s="306" t="s">
        <v>129</v>
      </c>
      <c r="I203" s="307"/>
      <c r="J203" s="1"/>
      <c r="K203" s="1"/>
      <c r="L203" s="1"/>
      <c r="M203" s="1"/>
    </row>
    <row r="204" spans="1:13" hidden="1" x14ac:dyDescent="0.25">
      <c r="A204" s="67" t="s">
        <v>130</v>
      </c>
      <c r="B204" s="68"/>
      <c r="C204" s="69"/>
      <c r="D204" s="96">
        <f>B57+B36-B44</f>
        <v>100186379016.8</v>
      </c>
      <c r="E204" s="68"/>
      <c r="F204" s="312">
        <f>I57+I36-I44</f>
        <v>70126322779.450012</v>
      </c>
      <c r="G204" s="313"/>
      <c r="H204" s="68"/>
      <c r="I204" s="97">
        <v>11747592813</v>
      </c>
      <c r="J204" s="7"/>
      <c r="K204" s="7"/>
      <c r="L204" s="1"/>
      <c r="M204" s="1"/>
    </row>
    <row r="205" spans="1:13" hidden="1" x14ac:dyDescent="0.2">
      <c r="A205" s="2"/>
      <c r="B205" s="1"/>
      <c r="C205" s="1"/>
      <c r="D205" s="1"/>
      <c r="E205" s="1"/>
      <c r="F205" s="1"/>
      <c r="G205" s="1"/>
      <c r="H205" s="1"/>
      <c r="I205" s="1"/>
      <c r="J205" s="5"/>
      <c r="K205" s="5"/>
      <c r="L205" s="3"/>
      <c r="M205" s="1"/>
    </row>
    <row r="206" spans="1:13" hidden="1" x14ac:dyDescent="0.25">
      <c r="A206" s="235" t="s">
        <v>131</v>
      </c>
      <c r="B206" s="284" t="s">
        <v>34</v>
      </c>
      <c r="C206" s="236" t="s">
        <v>35</v>
      </c>
      <c r="D206" s="236"/>
      <c r="E206" s="236" t="s">
        <v>36</v>
      </c>
      <c r="F206" s="236"/>
      <c r="G206" s="236"/>
      <c r="H206" s="236" t="s">
        <v>132</v>
      </c>
      <c r="I206" s="246"/>
      <c r="J206" s="1"/>
      <c r="K206" s="1"/>
      <c r="L206" s="1"/>
      <c r="M206" s="1"/>
    </row>
    <row r="207" spans="1:13" ht="15.75" hidden="1" customHeight="1" x14ac:dyDescent="0.25">
      <c r="A207" s="235"/>
      <c r="B207" s="284"/>
      <c r="C207" s="236"/>
      <c r="D207" s="236"/>
      <c r="E207" s="236"/>
      <c r="F207" s="236"/>
      <c r="G207" s="236"/>
      <c r="H207" s="236"/>
      <c r="I207" s="246"/>
      <c r="J207" s="1"/>
      <c r="K207" s="1"/>
      <c r="L207" s="1"/>
      <c r="M207" s="1"/>
    </row>
    <row r="208" spans="1:13" hidden="1" x14ac:dyDescent="0.25">
      <c r="A208" s="235"/>
      <c r="B208" s="284"/>
      <c r="C208" s="77" t="str">
        <f>E203</f>
        <v>ATÉ AGOSTO/2025</v>
      </c>
      <c r="D208" s="77" t="str">
        <f>H203</f>
        <v>Até Fev/2019</v>
      </c>
      <c r="E208" s="77" t="str">
        <f>C208</f>
        <v>ATÉ AGOSTO/2025</v>
      </c>
      <c r="F208" s="236" t="str">
        <f>D208</f>
        <v>Até Fev/2019</v>
      </c>
      <c r="G208" s="236"/>
      <c r="H208" s="77" t="s">
        <v>133</v>
      </c>
      <c r="I208" s="78" t="s">
        <v>134</v>
      </c>
      <c r="J208" s="1"/>
      <c r="K208" s="1"/>
      <c r="L208" s="1"/>
      <c r="M208" s="1"/>
    </row>
    <row r="209" spans="1:13" hidden="1" x14ac:dyDescent="0.25">
      <c r="A209" s="70" t="s">
        <v>135</v>
      </c>
      <c r="B209" s="71">
        <f>B86+B79</f>
        <v>112985784369.12999</v>
      </c>
      <c r="C209" s="71">
        <f>C86+C79</f>
        <v>66972165244.019997</v>
      </c>
      <c r="D209" s="72">
        <v>12149819362</v>
      </c>
      <c r="E209" s="71">
        <f>D86+D79</f>
        <v>60941439730.400002</v>
      </c>
      <c r="F209" s="249">
        <v>9446595208</v>
      </c>
      <c r="G209" s="250"/>
      <c r="H209" s="93">
        <v>0</v>
      </c>
      <c r="I209" s="92">
        <v>382864416</v>
      </c>
      <c r="J209" s="83">
        <f>(D209-F209)-I209</f>
        <v>2320359738</v>
      </c>
      <c r="K209" s="83"/>
      <c r="L209" s="95" t="s">
        <v>136</v>
      </c>
      <c r="M209" s="1"/>
    </row>
    <row r="210" spans="1:13" hidden="1" x14ac:dyDescent="0.2">
      <c r="A210" s="2"/>
      <c r="B210" s="1"/>
      <c r="C210" s="1"/>
      <c r="D210" s="1"/>
      <c r="E210" s="1"/>
      <c r="F210" s="1"/>
      <c r="G210" s="1"/>
      <c r="H210" s="1"/>
      <c r="I210" s="1"/>
      <c r="J210" s="5"/>
      <c r="K210" s="5"/>
      <c r="L210" s="3"/>
      <c r="M210" s="1"/>
    </row>
    <row r="211" spans="1:13" hidden="1" x14ac:dyDescent="0.25">
      <c r="A211" s="79" t="s">
        <v>137</v>
      </c>
      <c r="B211" s="80">
        <f>D204-B209</f>
        <v>-12799405352.329987</v>
      </c>
      <c r="C211" s="80">
        <f>F204-C209</f>
        <v>3154157535.4300156</v>
      </c>
      <c r="D211" s="80">
        <f>I204-D209</f>
        <v>-402226549</v>
      </c>
      <c r="E211" s="81">
        <f>F204-E209</f>
        <v>9184883049.0500107</v>
      </c>
      <c r="F211" s="247">
        <f>I204-F209</f>
        <v>2300997605</v>
      </c>
      <c r="G211" s="248"/>
      <c r="H211" s="82">
        <v>0</v>
      </c>
      <c r="I211" s="82">
        <v>0</v>
      </c>
      <c r="J211" s="1"/>
      <c r="K211" s="1"/>
      <c r="L211" s="1"/>
      <c r="M211" s="1"/>
    </row>
    <row r="212" spans="1:13" hidden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5"/>
      <c r="K212" s="5"/>
      <c r="L212" s="3"/>
      <c r="M212" s="1"/>
    </row>
    <row r="213" spans="1:13" hidden="1" x14ac:dyDescent="0.25">
      <c r="A213" s="235" t="s">
        <v>138</v>
      </c>
      <c r="B213" s="236"/>
      <c r="C213" s="236"/>
      <c r="D213" s="236"/>
      <c r="E213" s="236"/>
      <c r="F213" s="236" t="s">
        <v>68</v>
      </c>
      <c r="G213" s="236"/>
      <c r="H213" s="236"/>
      <c r="I213" s="246"/>
      <c r="J213" s="1"/>
      <c r="K213" s="1"/>
      <c r="L213" s="1"/>
      <c r="M213" s="1"/>
    </row>
    <row r="214" spans="1:13" hidden="1" x14ac:dyDescent="0.25">
      <c r="A214" s="235"/>
      <c r="B214" s="236"/>
      <c r="C214" s="236"/>
      <c r="D214" s="236"/>
      <c r="E214" s="236"/>
      <c r="F214" s="236"/>
      <c r="G214" s="236"/>
      <c r="H214" s="236"/>
      <c r="I214" s="246"/>
      <c r="J214" s="1"/>
      <c r="K214" s="1"/>
      <c r="L214" s="1"/>
      <c r="M214" s="1"/>
    </row>
    <row r="215" spans="1:13" hidden="1" x14ac:dyDescent="0.25">
      <c r="A215" s="239" t="s">
        <v>139</v>
      </c>
      <c r="B215" s="239"/>
      <c r="C215" s="239"/>
      <c r="D215" s="239"/>
      <c r="E215" s="240"/>
      <c r="F215" s="74"/>
      <c r="G215" s="75"/>
      <c r="H215" s="75"/>
      <c r="I215" s="90">
        <f>I96</f>
        <v>-4793771000</v>
      </c>
      <c r="J215" s="4">
        <f>I215-I96</f>
        <v>0</v>
      </c>
      <c r="K215" s="4"/>
      <c r="L215" s="1"/>
      <c r="M215" s="1"/>
    </row>
    <row r="216" spans="1:13" hidden="1" x14ac:dyDescent="0.2">
      <c r="A216" s="2"/>
      <c r="B216" s="1"/>
      <c r="C216" s="1"/>
      <c r="D216" s="1"/>
      <c r="E216" s="1"/>
      <c r="F216" s="1"/>
      <c r="G216" s="1"/>
      <c r="H216" s="1"/>
      <c r="I216" s="1"/>
      <c r="J216" s="5"/>
      <c r="K216" s="5"/>
      <c r="L216" s="3"/>
      <c r="M216" s="1"/>
    </row>
    <row r="217" spans="1:13" hidden="1" x14ac:dyDescent="0.25">
      <c r="A217" s="235" t="s">
        <v>140</v>
      </c>
      <c r="B217" s="236"/>
      <c r="C217" s="236"/>
      <c r="D217" s="236"/>
      <c r="E217" s="236"/>
      <c r="F217" s="236"/>
      <c r="G217" s="236"/>
      <c r="H217" s="236"/>
      <c r="I217" s="246"/>
      <c r="J217" s="1"/>
      <c r="K217" s="1"/>
      <c r="L217" s="1"/>
      <c r="M217" s="1"/>
    </row>
    <row r="218" spans="1:13" hidden="1" x14ac:dyDescent="0.25">
      <c r="A218" s="235"/>
      <c r="B218" s="236"/>
      <c r="C218" s="236"/>
      <c r="D218" s="236"/>
      <c r="E218" s="236"/>
      <c r="F218" s="236"/>
      <c r="G218" s="236"/>
      <c r="H218" s="236"/>
      <c r="I218" s="246"/>
      <c r="J218" s="1"/>
      <c r="K218" s="1"/>
      <c r="L218" s="1"/>
      <c r="M218" s="1"/>
    </row>
    <row r="219" spans="1:13" hidden="1" x14ac:dyDescent="0.25">
      <c r="A219" s="235" t="s">
        <v>141</v>
      </c>
      <c r="B219" s="246" t="s">
        <v>142</v>
      </c>
      <c r="C219" s="245"/>
      <c r="D219" s="245"/>
      <c r="E219" s="245"/>
      <c r="F219" s="245"/>
      <c r="G219" s="245"/>
      <c r="H219" s="245"/>
      <c r="I219" s="245"/>
      <c r="J219" s="86"/>
      <c r="K219" s="86"/>
      <c r="L219" s="1"/>
      <c r="M219" s="1"/>
    </row>
    <row r="220" spans="1:13" hidden="1" x14ac:dyDescent="0.25">
      <c r="A220" s="245"/>
      <c r="B220" s="241" t="s">
        <v>143</v>
      </c>
      <c r="C220" s="242"/>
      <c r="D220" s="242"/>
      <c r="E220" s="242"/>
      <c r="F220" s="243" t="s">
        <v>144</v>
      </c>
      <c r="G220" s="244"/>
      <c r="H220" s="244"/>
      <c r="I220" s="244"/>
      <c r="J220" s="1"/>
      <c r="K220" s="1"/>
      <c r="L220" s="1"/>
      <c r="M220" s="1"/>
    </row>
    <row r="221" spans="1:13" hidden="1" x14ac:dyDescent="0.25">
      <c r="A221" s="245"/>
      <c r="B221" s="282" t="s">
        <v>145</v>
      </c>
      <c r="C221" s="264"/>
      <c r="D221" s="264"/>
      <c r="E221" s="264"/>
      <c r="F221" s="237" t="s">
        <v>146</v>
      </c>
      <c r="G221" s="238"/>
      <c r="H221" s="238"/>
      <c r="I221" s="238"/>
      <c r="J221" s="1"/>
      <c r="K221" s="1"/>
      <c r="L221" s="1"/>
      <c r="M221" s="1"/>
    </row>
    <row r="222" spans="1:13" hidden="1" x14ac:dyDescent="0.25">
      <c r="A222" s="73" t="s">
        <v>147</v>
      </c>
      <c r="B222" s="74"/>
      <c r="C222" s="75"/>
      <c r="D222" s="75"/>
      <c r="E222" s="90">
        <v>4894466155.2399902</v>
      </c>
      <c r="F222" s="74"/>
      <c r="G222" s="75"/>
      <c r="H222" s="75"/>
      <c r="I222" s="90">
        <v>4894466155.2399902</v>
      </c>
      <c r="J222" s="262" t="s">
        <v>148</v>
      </c>
      <c r="K222" s="262"/>
      <c r="L222" s="262"/>
      <c r="M222" s="262"/>
    </row>
    <row r="223" spans="1:13" ht="15.75" hidden="1" customHeight="1" x14ac:dyDescent="0.2">
      <c r="A223" s="2"/>
      <c r="B223" s="1"/>
      <c r="C223" s="1"/>
      <c r="D223" s="1"/>
      <c r="E223" s="1"/>
      <c r="F223" s="1"/>
      <c r="G223" s="1"/>
      <c r="H223" s="1"/>
      <c r="I223" s="1"/>
      <c r="J223" s="5"/>
      <c r="K223" s="5"/>
      <c r="L223" s="3"/>
      <c r="M223" s="1"/>
    </row>
    <row r="224" spans="1:13" hidden="1" x14ac:dyDescent="0.25">
      <c r="A224" s="235" t="s">
        <v>149</v>
      </c>
      <c r="B224" s="236"/>
      <c r="C224" s="236"/>
      <c r="D224" s="236"/>
      <c r="E224" s="236"/>
      <c r="F224" s="236" t="s">
        <v>68</v>
      </c>
      <c r="G224" s="236"/>
      <c r="H224" s="236"/>
      <c r="I224" s="246"/>
      <c r="J224" s="1"/>
      <c r="K224" s="1"/>
      <c r="L224" s="1"/>
      <c r="M224" s="1"/>
    </row>
    <row r="225" spans="1:13" hidden="1" x14ac:dyDescent="0.25">
      <c r="A225" s="235"/>
      <c r="B225" s="236"/>
      <c r="C225" s="236"/>
      <c r="D225" s="236"/>
      <c r="E225" s="236"/>
      <c r="F225" s="302"/>
      <c r="G225" s="302"/>
      <c r="H225" s="302"/>
      <c r="I225" s="243"/>
      <c r="J225" s="1"/>
      <c r="K225" s="1"/>
      <c r="L225" s="1"/>
      <c r="M225" s="1"/>
    </row>
    <row r="226" spans="1:13" hidden="1" x14ac:dyDescent="0.25">
      <c r="A226" s="303" t="s">
        <v>150</v>
      </c>
      <c r="B226" s="304"/>
      <c r="C226" s="304"/>
      <c r="D226" s="304"/>
      <c r="E226" s="305"/>
      <c r="F226" s="74"/>
      <c r="G226" s="75"/>
      <c r="H226" s="75"/>
      <c r="I226" s="90" t="e">
        <f>#REF!</f>
        <v>#REF!</v>
      </c>
      <c r="J226" s="86" t="e">
        <f>I226-#REF!</f>
        <v>#REF!</v>
      </c>
      <c r="K226" s="86"/>
      <c r="L226" s="1"/>
      <c r="M226" s="1"/>
    </row>
    <row r="227" spans="1:13" ht="15.75" hidden="1" customHeight="1" x14ac:dyDescent="0.25">
      <c r="A227" s="147" t="s">
        <v>151</v>
      </c>
      <c r="B227" s="148"/>
      <c r="C227" s="148"/>
      <c r="D227" s="148"/>
      <c r="E227" s="148"/>
      <c r="F227" s="148"/>
      <c r="G227" s="148"/>
      <c r="H227" s="283" t="s">
        <v>152</v>
      </c>
      <c r="I227" s="283"/>
      <c r="J227" s="283"/>
      <c r="K227" s="283"/>
    </row>
    <row r="228" spans="1:13" ht="5.25" customHeight="1" x14ac:dyDescent="0.25">
      <c r="A228" s="19"/>
      <c r="H228" s="21"/>
      <c r="I228" s="21"/>
      <c r="J228" s="21"/>
      <c r="K228" s="21"/>
    </row>
    <row r="229" spans="1:13" ht="15.75" customHeight="1" x14ac:dyDescent="0.25">
      <c r="A229" s="19"/>
      <c r="B229" s="17"/>
      <c r="E229" s="17"/>
      <c r="I229" s="20"/>
      <c r="J229" s="21"/>
      <c r="K229" s="21"/>
    </row>
    <row r="230" spans="1:13" ht="15.75" customHeight="1" x14ac:dyDescent="0.25">
      <c r="A230" s="259" t="s">
        <v>153</v>
      </c>
      <c r="B230" s="259"/>
      <c r="C230" s="259"/>
      <c r="D230" s="259"/>
      <c r="E230" s="259"/>
      <c r="F230" s="259"/>
      <c r="G230" s="300"/>
      <c r="H230" s="258" t="str">
        <f>F109</f>
        <v>Até AGOSTO/2025</v>
      </c>
      <c r="I230" s="259"/>
      <c r="J230" s="380"/>
      <c r="K230" s="380"/>
      <c r="L230" s="380"/>
    </row>
    <row r="231" spans="1:13" ht="15.75" customHeight="1" x14ac:dyDescent="0.25">
      <c r="A231" s="261"/>
      <c r="B231" s="261"/>
      <c r="C231" s="261"/>
      <c r="D231" s="261"/>
      <c r="E231" s="261"/>
      <c r="F231" s="261"/>
      <c r="G231" s="301"/>
      <c r="H231" s="260"/>
      <c r="I231" s="261"/>
      <c r="J231" s="380"/>
      <c r="K231" s="380"/>
      <c r="L231" s="380"/>
    </row>
    <row r="232" spans="1:13" ht="15.75" customHeight="1" x14ac:dyDescent="0.25">
      <c r="A232" s="275" t="s">
        <v>97</v>
      </c>
      <c r="B232" s="275"/>
      <c r="C232" s="275"/>
      <c r="D232" s="275"/>
      <c r="E232" s="275"/>
      <c r="F232" s="275"/>
      <c r="G232" s="275"/>
      <c r="H232" s="278">
        <f>H233+H236+H244+H245+H246+H247</f>
        <v>5022369556.039979</v>
      </c>
      <c r="I232" s="279"/>
      <c r="J232" s="133"/>
      <c r="K232" s="21"/>
    </row>
    <row r="233" spans="1:13" ht="15.75" customHeight="1" x14ac:dyDescent="0.25">
      <c r="A233" s="275" t="s">
        <v>154</v>
      </c>
      <c r="B233" s="275"/>
      <c r="C233" s="275"/>
      <c r="D233" s="275"/>
      <c r="E233" s="275"/>
      <c r="F233" s="275"/>
      <c r="G233" s="275"/>
      <c r="H233" s="280">
        <f>SUM(H234:H235)</f>
        <v>20175243.600000001</v>
      </c>
      <c r="I233" s="281"/>
      <c r="J233" s="21"/>
      <c r="K233" s="21"/>
    </row>
    <row r="234" spans="1:13" ht="15.75" customHeight="1" x14ac:dyDescent="0.25">
      <c r="A234" s="268" t="s">
        <v>155</v>
      </c>
      <c r="B234" s="268"/>
      <c r="C234" s="268"/>
      <c r="D234" s="268"/>
      <c r="E234" s="268"/>
      <c r="F234" s="268"/>
      <c r="G234" s="268"/>
      <c r="H234" s="269">
        <v>12344000</v>
      </c>
      <c r="I234" s="270"/>
      <c r="J234" s="21"/>
      <c r="K234" s="21"/>
    </row>
    <row r="235" spans="1:13" ht="15.75" customHeight="1" x14ac:dyDescent="0.25">
      <c r="A235" s="268" t="s">
        <v>156</v>
      </c>
      <c r="B235" s="268"/>
      <c r="C235" s="268"/>
      <c r="D235" s="268"/>
      <c r="E235" s="268"/>
      <c r="F235" s="268"/>
      <c r="G235" s="268"/>
      <c r="H235" s="273">
        <f>7831243.6</f>
        <v>7831243.5999999996</v>
      </c>
      <c r="I235" s="274"/>
      <c r="J235" s="21"/>
      <c r="K235" s="21"/>
    </row>
    <row r="236" spans="1:13" ht="15.75" customHeight="1" x14ac:dyDescent="0.25">
      <c r="A236" s="275" t="s">
        <v>206</v>
      </c>
      <c r="B236" s="275"/>
      <c r="C236" s="275"/>
      <c r="D236" s="275"/>
      <c r="E236" s="275"/>
      <c r="F236" s="275"/>
      <c r="G236" s="275"/>
      <c r="H236" s="276">
        <f>SUM(H237:I240)</f>
        <v>5716495007.6199999</v>
      </c>
      <c r="I236" s="277"/>
      <c r="J236" s="21"/>
      <c r="K236" s="21"/>
    </row>
    <row r="237" spans="1:13" ht="15.75" customHeight="1" x14ac:dyDescent="0.25">
      <c r="A237" s="268" t="s">
        <v>157</v>
      </c>
      <c r="B237" s="268"/>
      <c r="C237" s="268"/>
      <c r="D237" s="268"/>
      <c r="E237" s="268"/>
      <c r="F237" s="268"/>
      <c r="G237" s="268"/>
      <c r="H237" s="269">
        <v>0</v>
      </c>
      <c r="I237" s="270"/>
      <c r="J237" s="21"/>
      <c r="K237" s="21"/>
    </row>
    <row r="238" spans="1:13" ht="15.75" customHeight="1" x14ac:dyDescent="0.25">
      <c r="A238" s="268" t="s">
        <v>158</v>
      </c>
      <c r="B238" s="268"/>
      <c r="C238" s="268"/>
      <c r="D238" s="268"/>
      <c r="E238" s="268"/>
      <c r="F238" s="268"/>
      <c r="G238" s="268"/>
      <c r="H238" s="269">
        <v>0</v>
      </c>
      <c r="I238" s="270"/>
      <c r="J238" s="21"/>
      <c r="K238" s="21"/>
    </row>
    <row r="239" spans="1:13" ht="15.75" customHeight="1" x14ac:dyDescent="0.25">
      <c r="A239" s="268" t="s">
        <v>159</v>
      </c>
      <c r="B239" s="268"/>
      <c r="C239" s="268"/>
      <c r="D239" s="268"/>
      <c r="E239" s="268"/>
      <c r="F239" s="268"/>
      <c r="G239" s="268"/>
      <c r="H239" s="271">
        <f>-1648754386.36</f>
        <v>-1648754386.3599999</v>
      </c>
      <c r="I239" s="272"/>
      <c r="J239" s="21"/>
      <c r="K239" s="21"/>
    </row>
    <row r="240" spans="1:13" ht="15.75" customHeight="1" x14ac:dyDescent="0.25">
      <c r="A240" s="268" t="s">
        <v>160</v>
      </c>
      <c r="B240" s="268"/>
      <c r="C240" s="268"/>
      <c r="D240" s="268"/>
      <c r="E240" s="268"/>
      <c r="F240" s="268"/>
      <c r="G240" s="268"/>
      <c r="H240" s="271">
        <f>7365249393.98</f>
        <v>7365249393.9799995</v>
      </c>
      <c r="I240" s="272"/>
      <c r="J240" s="21"/>
      <c r="K240" s="21"/>
    </row>
    <row r="241" spans="1:11" ht="15.75" hidden="1" customHeight="1" x14ac:dyDescent="0.25">
      <c r="A241" s="275" t="s">
        <v>161</v>
      </c>
      <c r="B241" s="275"/>
      <c r="C241" s="275"/>
      <c r="D241" s="275"/>
      <c r="E241" s="275"/>
      <c r="F241" s="275"/>
      <c r="G241" s="275"/>
      <c r="H241" s="294"/>
      <c r="I241" s="295"/>
      <c r="J241" s="21"/>
      <c r="K241" s="21"/>
    </row>
    <row r="242" spans="1:11" ht="15.75" hidden="1" customHeight="1" x14ac:dyDescent="0.25">
      <c r="A242" s="268" t="s">
        <v>162</v>
      </c>
      <c r="B242" s="268"/>
      <c r="C242" s="268"/>
      <c r="D242" s="268"/>
      <c r="E242" s="268"/>
      <c r="F242" s="268"/>
      <c r="G242" s="268"/>
      <c r="H242" s="269"/>
      <c r="I242" s="270"/>
      <c r="J242" s="21"/>
      <c r="K242" s="21"/>
    </row>
    <row r="243" spans="1:11" ht="15.75" hidden="1" customHeight="1" x14ac:dyDescent="0.25">
      <c r="A243" s="268" t="s">
        <v>163</v>
      </c>
      <c r="B243" s="268"/>
      <c r="C243" s="268"/>
      <c r="D243" s="268"/>
      <c r="E243" s="268"/>
      <c r="F243" s="268"/>
      <c r="G243" s="268"/>
      <c r="H243" s="269"/>
      <c r="I243" s="270"/>
      <c r="J243" s="21"/>
      <c r="K243" s="21"/>
    </row>
    <row r="244" spans="1:11" ht="15.75" customHeight="1" x14ac:dyDescent="0.25">
      <c r="A244" s="275" t="s">
        <v>164</v>
      </c>
      <c r="B244" s="275"/>
      <c r="C244" s="275"/>
      <c r="D244" s="275"/>
      <c r="E244" s="275"/>
      <c r="F244" s="275"/>
      <c r="G244" s="275"/>
      <c r="H244" s="294"/>
      <c r="I244" s="295"/>
      <c r="J244" s="21"/>
      <c r="K244" s="21"/>
    </row>
    <row r="245" spans="1:11" ht="15.75" customHeight="1" x14ac:dyDescent="0.25">
      <c r="A245" s="275" t="s">
        <v>165</v>
      </c>
      <c r="B245" s="275"/>
      <c r="C245" s="275"/>
      <c r="D245" s="275"/>
      <c r="E245" s="275"/>
      <c r="F245" s="275"/>
      <c r="G245" s="275"/>
      <c r="H245" s="294">
        <f>9359121.83</f>
        <v>9359121.8300000001</v>
      </c>
      <c r="I245" s="295"/>
      <c r="J245" s="21"/>
      <c r="K245" s="21"/>
    </row>
    <row r="246" spans="1:11" ht="15.75" customHeight="1" x14ac:dyDescent="0.25">
      <c r="A246" s="275" t="s">
        <v>166</v>
      </c>
      <c r="B246" s="275"/>
      <c r="C246" s="275"/>
      <c r="D246" s="275"/>
      <c r="E246" s="275"/>
      <c r="F246" s="275"/>
      <c r="G246" s="275"/>
      <c r="H246" s="294">
        <f>1239136.77</f>
        <v>1239136.77</v>
      </c>
      <c r="I246" s="295"/>
      <c r="J246" s="21"/>
      <c r="K246" s="21"/>
    </row>
    <row r="247" spans="1:11" ht="15.75" customHeight="1" x14ac:dyDescent="0.25">
      <c r="A247" s="298" t="s">
        <v>167</v>
      </c>
      <c r="B247" s="298"/>
      <c r="C247" s="298"/>
      <c r="D247" s="298"/>
      <c r="E247" s="298"/>
      <c r="F247" s="298"/>
      <c r="G247" s="299"/>
      <c r="H247" s="296">
        <f>-724898953.780022</f>
        <v>-724898953.78002203</v>
      </c>
      <c r="I247" s="297"/>
      <c r="J247" s="21"/>
      <c r="K247" s="21"/>
    </row>
    <row r="248" spans="1:11" ht="15.75" customHeight="1" x14ac:dyDescent="0.25">
      <c r="A248" s="163"/>
      <c r="B248" s="164"/>
      <c r="C248" s="164"/>
      <c r="D248" s="164"/>
      <c r="E248" s="164"/>
      <c r="F248" s="164"/>
      <c r="G248" s="164"/>
      <c r="H248" s="165"/>
      <c r="I248" s="174"/>
      <c r="J248" s="21"/>
      <c r="K248" s="21"/>
    </row>
    <row r="249" spans="1:11" ht="15.75" customHeight="1" x14ac:dyDescent="0.25">
      <c r="A249" s="19"/>
      <c r="H249" s="21"/>
      <c r="I249" s="21"/>
      <c r="J249" s="21"/>
      <c r="K249" s="21"/>
    </row>
    <row r="250" spans="1:11" ht="15.75" customHeight="1" x14ac:dyDescent="0.25">
      <c r="A250" s="19"/>
      <c r="H250" s="21"/>
      <c r="I250" s="21"/>
      <c r="J250" s="21"/>
      <c r="K250" s="21"/>
    </row>
    <row r="252" spans="1:11" x14ac:dyDescent="0.25">
      <c r="A252" s="13" t="s">
        <v>168</v>
      </c>
      <c r="B252" s="251" t="s">
        <v>169</v>
      </c>
      <c r="C252" s="251"/>
      <c r="D252" s="15"/>
      <c r="E252" s="251" t="s">
        <v>170</v>
      </c>
      <c r="F252" s="251"/>
      <c r="G252" s="251"/>
      <c r="H252" s="251"/>
      <c r="I252" s="251"/>
    </row>
    <row r="253" spans="1:11" x14ac:dyDescent="0.25">
      <c r="A253" s="13" t="s">
        <v>171</v>
      </c>
      <c r="B253" s="251" t="s">
        <v>172</v>
      </c>
      <c r="C253" s="251"/>
      <c r="D253" s="15"/>
      <c r="E253" s="251" t="s">
        <v>173</v>
      </c>
      <c r="F253" s="251"/>
      <c r="G253" s="251"/>
      <c r="H253" s="251"/>
      <c r="I253" s="251"/>
    </row>
    <row r="254" spans="1:11" x14ac:dyDescent="0.25">
      <c r="A254" s="13" t="s">
        <v>174</v>
      </c>
      <c r="B254" s="251" t="s">
        <v>175</v>
      </c>
      <c r="C254" s="251"/>
      <c r="D254" s="15"/>
      <c r="E254" s="251" t="s">
        <v>176</v>
      </c>
      <c r="F254" s="251"/>
      <c r="G254" s="251"/>
      <c r="H254" s="251"/>
      <c r="I254" s="251"/>
    </row>
    <row r="255" spans="1:11" x14ac:dyDescent="0.25">
      <c r="A255" s="19"/>
    </row>
  </sheetData>
  <mergeCells count="133">
    <mergeCell ref="J134:K135"/>
    <mergeCell ref="B178:E180"/>
    <mergeCell ref="B125:I127"/>
    <mergeCell ref="B110:E110"/>
    <mergeCell ref="A176:I177"/>
    <mergeCell ref="J125:J127"/>
    <mergeCell ref="A169:A170"/>
    <mergeCell ref="J130:K130"/>
    <mergeCell ref="F178:I180"/>
    <mergeCell ref="A125:A127"/>
    <mergeCell ref="J123:M123"/>
    <mergeCell ref="A5:I5"/>
    <mergeCell ref="A6:I6"/>
    <mergeCell ref="A7:I7"/>
    <mergeCell ref="A8:I8"/>
    <mergeCell ref="A9:I9"/>
    <mergeCell ref="F109:I109"/>
    <mergeCell ref="F110:I110"/>
    <mergeCell ref="B98:I98"/>
    <mergeCell ref="A60:A64"/>
    <mergeCell ref="B60:B64"/>
    <mergeCell ref="B99:I100"/>
    <mergeCell ref="E61:E64"/>
    <mergeCell ref="H61:I63"/>
    <mergeCell ref="B15:B17"/>
    <mergeCell ref="A15:A17"/>
    <mergeCell ref="A13:I14"/>
    <mergeCell ref="C15:I15"/>
    <mergeCell ref="D61:D64"/>
    <mergeCell ref="A106:I107"/>
    <mergeCell ref="C16:I16"/>
    <mergeCell ref="C60:I60"/>
    <mergeCell ref="C17:I17"/>
    <mergeCell ref="C61:C64"/>
    <mergeCell ref="F61:G64"/>
    <mergeCell ref="F208:G208"/>
    <mergeCell ref="H203:I203"/>
    <mergeCell ref="B181:C181"/>
    <mergeCell ref="D181:E181"/>
    <mergeCell ref="E201:I202"/>
    <mergeCell ref="E203:G203"/>
    <mergeCell ref="E206:G207"/>
    <mergeCell ref="B109:E109"/>
    <mergeCell ref="A94:A95"/>
    <mergeCell ref="F204:G204"/>
    <mergeCell ref="B121:I122"/>
    <mergeCell ref="B201:D203"/>
    <mergeCell ref="A197:I197"/>
    <mergeCell ref="A121:A122"/>
    <mergeCell ref="F181:G181"/>
    <mergeCell ref="B94:I95"/>
    <mergeCell ref="A194:I194"/>
    <mergeCell ref="A245:G245"/>
    <mergeCell ref="H246:I246"/>
    <mergeCell ref="A243:G243"/>
    <mergeCell ref="H243:I243"/>
    <mergeCell ref="A242:G242"/>
    <mergeCell ref="A233:G233"/>
    <mergeCell ref="H245:I245"/>
    <mergeCell ref="B252:C252"/>
    <mergeCell ref="A237:G237"/>
    <mergeCell ref="B254:C254"/>
    <mergeCell ref="E252:I252"/>
    <mergeCell ref="E253:I253"/>
    <mergeCell ref="E254:I254"/>
    <mergeCell ref="A224:E225"/>
    <mergeCell ref="A108:A110"/>
    <mergeCell ref="A178:A181"/>
    <mergeCell ref="B169:I170"/>
    <mergeCell ref="A241:G241"/>
    <mergeCell ref="H241:I241"/>
    <mergeCell ref="H240:I240"/>
    <mergeCell ref="A234:G234"/>
    <mergeCell ref="H247:I247"/>
    <mergeCell ref="A246:G246"/>
    <mergeCell ref="A247:G247"/>
    <mergeCell ref="A244:G244"/>
    <mergeCell ref="H242:I242"/>
    <mergeCell ref="A240:G240"/>
    <mergeCell ref="H244:I244"/>
    <mergeCell ref="B253:C253"/>
    <mergeCell ref="A230:G231"/>
    <mergeCell ref="A232:G232"/>
    <mergeCell ref="F224:I225"/>
    <mergeCell ref="A226:E226"/>
    <mergeCell ref="J230:L231"/>
    <mergeCell ref="H230:I231"/>
    <mergeCell ref="J222:M222"/>
    <mergeCell ref="A199:I200"/>
    <mergeCell ref="A201:A203"/>
    <mergeCell ref="H206:I207"/>
    <mergeCell ref="A239:G239"/>
    <mergeCell ref="H238:I238"/>
    <mergeCell ref="H237:I237"/>
    <mergeCell ref="A238:G238"/>
    <mergeCell ref="H239:I239"/>
    <mergeCell ref="H234:I234"/>
    <mergeCell ref="H235:I235"/>
    <mergeCell ref="A236:G236"/>
    <mergeCell ref="A235:G235"/>
    <mergeCell ref="H236:I236"/>
    <mergeCell ref="H232:I232"/>
    <mergeCell ref="H233:I233"/>
    <mergeCell ref="B221:E221"/>
    <mergeCell ref="A206:A208"/>
    <mergeCell ref="H227:K227"/>
    <mergeCell ref="F213:I214"/>
    <mergeCell ref="A217:I218"/>
    <mergeCell ref="B206:B208"/>
    <mergeCell ref="J25:L26"/>
    <mergeCell ref="J96:M96"/>
    <mergeCell ref="L98:Q102"/>
    <mergeCell ref="A193:I193"/>
    <mergeCell ref="A195:I195"/>
    <mergeCell ref="A213:E214"/>
    <mergeCell ref="F221:I221"/>
    <mergeCell ref="A215:E215"/>
    <mergeCell ref="B220:E220"/>
    <mergeCell ref="F220:I220"/>
    <mergeCell ref="A219:A221"/>
    <mergeCell ref="B219:I219"/>
    <mergeCell ref="F211:G211"/>
    <mergeCell ref="F209:G209"/>
    <mergeCell ref="A162:I162"/>
    <mergeCell ref="A163:I163"/>
    <mergeCell ref="A164:I164"/>
    <mergeCell ref="A165:I165"/>
    <mergeCell ref="A166:I166"/>
    <mergeCell ref="L127:P136"/>
    <mergeCell ref="A98:A100"/>
    <mergeCell ref="B108:I108"/>
    <mergeCell ref="H181:I181"/>
    <mergeCell ref="C206:D207"/>
  </mergeCells>
  <printOptions horizontalCentered="1"/>
  <pageMargins left="0.70866141732283472" right="0.70866141732283472" top="0.39370078740157483" bottom="0.78740157480314965" header="0.31496062992125984" footer="0.31496062992125984"/>
  <pageSetup paperSize="9" scale="35" fitToHeight="0" orientation="portrait" r:id="rId1"/>
  <headerFooter alignWithMargins="0"/>
  <ignoredErrors>
    <ignoredError sqref="G76:I76 B19 B76:C76 D76:E76" formulaRange="1"/>
    <ignoredError sqref="I138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22B0-80FA-47E0-AA28-F9BD30DA11E6}">
  <dimension ref="C1:O1"/>
  <sheetViews>
    <sheetView workbookViewId="0">
      <selection activeCell="C4" sqref="C4:G7"/>
    </sheetView>
  </sheetViews>
  <sheetFormatPr defaultRowHeight="15" x14ac:dyDescent="0.25"/>
  <cols>
    <col min="3" max="3" width="18" style="172" bestFit="1" customWidth="1"/>
    <col min="4" max="4" width="9.140625" style="172"/>
    <col min="5" max="5" width="18" style="172" bestFit="1" customWidth="1"/>
    <col min="6" max="15" width="9.140625" style="172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74BBF854C49E478CC09B3E53C2FE20" ma:contentTypeVersion="11" ma:contentTypeDescription="Crie um novo documento." ma:contentTypeScope="" ma:versionID="52c032600b78720aa2c7081acc7a6046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e9fec34e3d90c2671c2cafe006395575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1C5065-11A7-4BBB-8513-AD958ED3E70E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ebfcc7d6-e1dc-4701-b230-8bbb8f498e6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98083F-1419-4DA7-A645-5A8C61644A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A9E30A-33FB-4287-AA31-DCFBDD59B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6 - Primário Estados</vt:lpstr>
      <vt:lpstr>Planilha1</vt:lpstr>
      <vt:lpstr>'Anexo 6 - Primário Estados'!Area_de_impressao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Ferreira Costa</dc:creator>
  <cp:keywords/>
  <dc:description/>
  <cp:lastModifiedBy>Yago Barros Barbosa</cp:lastModifiedBy>
  <cp:revision/>
  <cp:lastPrinted>2025-09-17T19:54:22Z</cp:lastPrinted>
  <dcterms:created xsi:type="dcterms:W3CDTF">2015-03-20T14:54:41Z</dcterms:created>
  <dcterms:modified xsi:type="dcterms:W3CDTF">2025-09-29T18:20:25Z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