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15" windowWidth="11340" windowHeight="5805" activeTab="0"/>
  </bookViews>
  <sheets>
    <sheet name="anexo I quadrimestral" sheetId="1" r:id="rId1"/>
    <sheet name="Traj. Ret. Limite" sheetId="2" r:id="rId2"/>
    <sheet name="Traj.Limite (Modelo 2)" sheetId="3" r:id="rId3"/>
  </sheets>
  <definedNames>
    <definedName name="_xlnm.Print_Area" localSheetId="0">'anexo I quadrimestral'!$A$1:$O$66</definedName>
  </definedNames>
  <calcPr fullCalcOnLoad="1"/>
</workbook>
</file>

<file path=xl/sharedStrings.xml><?xml version="1.0" encoding="utf-8"?>
<sst xmlns="http://schemas.openxmlformats.org/spreadsheetml/2006/main" count="111" uniqueCount="99">
  <si>
    <t>RELATÓRIO DE GESTÃO FISCAL</t>
  </si>
  <si>
    <t>ORÇAMENTOS FISCAL E DA SEGURIDADE SOCIAL</t>
  </si>
  <si>
    <t>DESPESA COM PESSOAL</t>
  </si>
  <si>
    <t xml:space="preserve">  </t>
  </si>
  <si>
    <t>DESPESA LÍQUIDA COM PESSOAL (III) = (I - II)</t>
  </si>
  <si>
    <t>APURAÇÃO DO CUMPRIMENTO DO LIMITE LEGAL</t>
  </si>
  <si>
    <t>VALOR</t>
  </si>
  <si>
    <t>LIQUIDADAS</t>
  </si>
  <si>
    <t>(a)</t>
  </si>
  <si>
    <t>(b)</t>
  </si>
  <si>
    <t>DESPESA BRUTA COM PESSOAL (I)</t>
  </si>
  <si>
    <t>RECEITA CORRENTE LÍQUIDA - RCL (IV)</t>
  </si>
  <si>
    <t>-</t>
  </si>
  <si>
    <t>TRAJETÓRIA DE RETORNO AO LIMITE DA DESPESA TOTAL COM PESSOAL</t>
  </si>
  <si>
    <t>2016</t>
  </si>
  <si>
    <t>3º Quadrimestre</t>
  </si>
  <si>
    <t xml:space="preserve">Limite Máxímo </t>
  </si>
  <si>
    <t>% Excedente</t>
  </si>
  <si>
    <t>(c) = (b-a)</t>
  </si>
  <si>
    <t>% DTP</t>
  </si>
  <si>
    <t>1º Quadrimestre</t>
  </si>
  <si>
    <t>Redutor mínimo de</t>
  </si>
  <si>
    <t>1/3 do Excedente</t>
  </si>
  <si>
    <t>(d) = (1/3*c)</t>
  </si>
  <si>
    <t>Limite</t>
  </si>
  <si>
    <t>(e) = (b-d)</t>
  </si>
  <si>
    <t>(f)</t>
  </si>
  <si>
    <t xml:space="preserve"> RGF - ANEXO 1 (LRF, art. 55, inciso I, alínea "a")</t>
  </si>
  <si>
    <t>DESPESAS EXECUTADAS</t>
  </si>
  <si>
    <t>(Últimos 12 Meses)</t>
  </si>
  <si>
    <t>INSCRITAS EM</t>
  </si>
  <si>
    <t>TOTAL</t>
  </si>
  <si>
    <t xml:space="preserve"> RESTOS A PAGAR</t>
  </si>
  <si>
    <t>(ÚLTIMOS</t>
  </si>
  <si>
    <t xml:space="preserve">NÃO </t>
  </si>
  <si>
    <t>12 MESES)</t>
  </si>
  <si>
    <t xml:space="preserve"> PROCESSADOS</t>
  </si>
  <si>
    <t xml:space="preserve">    Pessoal Ativo</t>
  </si>
  <si>
    <t xml:space="preserve">    Pessoal Inativo e Pensionistas</t>
  </si>
  <si>
    <t xml:space="preserve">DESPESAS NÃO COMPUTADAS (II) (§ 1º do art. 19 da LRF) </t>
  </si>
  <si>
    <t>% SOBRE A RCL AJUSTADA</t>
  </si>
  <si>
    <t xml:space="preserve">       Vencimentos, Vantagens e Outras Despesas Variáveis</t>
  </si>
  <si>
    <t xml:space="preserve">       Obrigações Patronais</t>
  </si>
  <si>
    <t xml:space="preserve">       Aposentadorias, Reserva e Reformas</t>
  </si>
  <si>
    <t xml:space="preserve">       Pensões</t>
  </si>
  <si>
    <t xml:space="preserve"> Indenizações por Demissão e Incentivos à Demissão Voluntária</t>
  </si>
  <si>
    <t xml:space="preserve"> Decorrentes de Decisão Judicial de período anterior ao da apuração</t>
  </si>
  <si>
    <t xml:space="preserve"> Despesas de Exercícios Anteriores de período anterior ao da apuração</t>
  </si>
  <si>
    <t xml:space="preserve"> Inativos e Pensionistas com Recursos Vinculados</t>
  </si>
  <si>
    <t xml:space="preserve"> </t>
  </si>
  <si>
    <t>Exercício Financeiro</t>
  </si>
  <si>
    <t>DCL</t>
  </si>
  <si>
    <t>Excedente*</t>
  </si>
  <si>
    <t>1º</t>
  </si>
  <si>
    <t>2º</t>
  </si>
  <si>
    <t>3º</t>
  </si>
  <si>
    <t>Quadrimestre</t>
  </si>
  <si>
    <t>% da DCL sobre a RCL</t>
  </si>
  <si>
    <t>% Limite de Endividamento</t>
  </si>
  <si>
    <t>Redutor 1/3 do Excedente</t>
  </si>
  <si>
    <t>Obs.:  1 - Excluídas a Imprensa Oficial, a CEDAE e a AGERIO por não se enquadrarem no conceito de Empresa Dependente.</t>
  </si>
  <si>
    <t>FONTE: Siafe-Rio - Secretaria de Estado de Fazenda.</t>
  </si>
  <si>
    <t xml:space="preserve">    Outras despesas de pessoal decorrentes de contratos de terceirização ou de contratação de forma indireta (§ 1º do art. 18 da LRF)</t>
  </si>
  <si>
    <t xml:space="preserve">                                                                                         </t>
  </si>
  <si>
    <t xml:space="preserve">    </t>
  </si>
  <si>
    <t>2019</t>
  </si>
  <si>
    <t>GOVERNO DO ESTADO DO RIO DE JANEIRO</t>
  </si>
  <si>
    <t xml:space="preserve">DEMONSTRATIVO CONSOLIDADO DA DESPESA COM PESSOAL </t>
  </si>
  <si>
    <t>Secretário de Estado de Fazenda</t>
  </si>
  <si>
    <t>Controlador-Geral do Estado</t>
  </si>
  <si>
    <t xml:space="preserve">(-) Transferências obrigatórias da União relativas às emendas individuais (art. 166-A, § 1º, da CF) (V) </t>
  </si>
  <si>
    <t xml:space="preserve">(-) Transferências obrigatórias da União relativas às emendas de bancada (art. 166, § 16 da CF) (VI)  </t>
  </si>
  <si>
    <t>RECEITA CORRENTE LÍQUIDA AJUSTADA PARA CÁLCULO DOS LIMITES DA DESPESA COM PESSOAL (VII) = (IV - V - VI)</t>
  </si>
  <si>
    <t>DESPESA TOTAL COM PESSOAL - DTP (VIII) = (III a + III b)</t>
  </si>
  <si>
    <t xml:space="preserve">LIMITE MÁXIMO (IX) (incisos I, II e III, art. 20 da LRF) </t>
  </si>
  <si>
    <t xml:space="preserve">LIMITE PRUDENCIAL (X) = (0,95 x IX) (parágrafo único do art. 22 da LRF) </t>
  </si>
  <si>
    <t xml:space="preserve">LIMITE DE ALERTA (XI) = (0,90 x IX) (inciso II do §1º do art. 59 da LRF) </t>
  </si>
  <si>
    <t>Cláudio Castro</t>
  </si>
  <si>
    <t xml:space="preserve">    Despesa com Pessoal não Executada Orçamentariamente </t>
  </si>
  <si>
    <t>Governador</t>
  </si>
  <si>
    <t>Leonardo Lobo Pires</t>
  </si>
  <si>
    <t>Demetrio Abdennur Farah Neto</t>
  </si>
  <si>
    <t>JANEIRO A DEZEMBRO DE 2023</t>
  </si>
  <si>
    <t>Jan/2023</t>
  </si>
  <si>
    <t>Fev/2023</t>
  </si>
  <si>
    <t>Mar/2023</t>
  </si>
  <si>
    <t>Abr/2023</t>
  </si>
  <si>
    <t>Maio/2023</t>
  </si>
  <si>
    <t>Jun/2023</t>
  </si>
  <si>
    <t>Jul/2023</t>
  </si>
  <si>
    <t>Ago/2023</t>
  </si>
  <si>
    <t>Set/2023</t>
  </si>
  <si>
    <t>Out/2023</t>
  </si>
  <si>
    <t>Nov/2023</t>
  </si>
  <si>
    <t>Dez/2023</t>
  </si>
  <si>
    <t xml:space="preserve">          2 - Imprensa Oficial, CEDAE e AGERIO não constam nos Orçamentos Fiscal e da Seguridade Social no exercício de 2023.</t>
  </si>
  <si>
    <t>Emissão: 22/02/2024</t>
  </si>
  <si>
    <t xml:space="preserve">          4 - Por Determinação do TCE, a partir do Demonstrativo referente ao 1º quadrimestre de 2021, para efeito das DESPESAS NÃO COMPUTADAS, estão sendo considerados os gastos com inativos e pensionistas realizados com recursos provenientes das contribuições sociais (patronal e segurados), da compensação financeira entre os regimes previdenciários (geral e próprio) e das demais receitas diretamente arrecadadas pelo Rioprevidência, incluindo a alienação de bens, direitos e ativos, e excluindo recursos repassados pelo Tesouro para cobertura de déficit financeiro.</t>
  </si>
  <si>
    <t xml:space="preserve">          3 - Até 31/12/2023 foi cancelado o montante de R$ 76.304.733,78 (setenta e seis milhões e trezentos e quatro mil e setecentos e trinta e três reais e setenta e oito centavos) referentes a Restos a Pagar Não Processados inscritos em 31/12/2022.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</si>
</sst>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_(* #,##0.0_);_(* \(#,##0.0\);_(* &quot;-&quot;??_);_(@_)"/>
    <numFmt numFmtId="180" formatCode="[$-416]dddd\,\ d&quot; de &quot;mmmm&quot; de &quot;yyyy"/>
    <numFmt numFmtId="181" formatCode="_(* #,##0.000_);_(* \(#,##0.000\);_(* &quot;-&quot;??_);_(@_)"/>
    <numFmt numFmtId="182" formatCode="_(* #,##0.0000_);_(* \(#,##0.0000\);_(* &quot;-&quot;??_);_(@_)"/>
    <numFmt numFmtId="183" formatCode="0.0"/>
    <numFmt numFmtId="184" formatCode="#,##0.0"/>
  </numFmts>
  <fonts count="50">
    <font>
      <sz val="10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6" fontId="1" fillId="0" borderId="10" xfId="0" applyNumberFormat="1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right" vertical="top" wrapText="1"/>
    </xf>
    <xf numFmtId="0" fontId="0" fillId="33" borderId="17" xfId="0" applyFont="1" applyFill="1" applyBorder="1" applyAlignment="1">
      <alignment horizontal="right" vertical="top" wrapText="1"/>
    </xf>
    <xf numFmtId="0" fontId="0" fillId="33" borderId="18" xfId="0" applyFont="1" applyFill="1" applyBorder="1" applyAlignment="1">
      <alignment horizontal="center" vertical="top" wrapText="1"/>
    </xf>
    <xf numFmtId="0" fontId="0" fillId="33" borderId="19" xfId="0" applyFont="1" applyFill="1" applyBorder="1" applyAlignment="1">
      <alignment horizontal="center" vertical="top" wrapText="1"/>
    </xf>
    <xf numFmtId="0" fontId="0" fillId="33" borderId="20" xfId="0" applyFont="1" applyFill="1" applyBorder="1" applyAlignment="1">
      <alignment horizontal="center" vertical="top" wrapText="1"/>
    </xf>
    <xf numFmtId="2" fontId="0" fillId="33" borderId="21" xfId="0" applyNumberFormat="1" applyFont="1" applyFill="1" applyBorder="1" applyAlignment="1">
      <alignment horizontal="center" vertical="top" wrapText="1"/>
    </xf>
    <xf numFmtId="171" fontId="0" fillId="33" borderId="10" xfId="0" applyNumberFormat="1" applyFont="1" applyFill="1" applyBorder="1" applyAlignment="1">
      <alignment horizontal="center" vertical="top" wrapText="1"/>
    </xf>
    <xf numFmtId="43" fontId="0" fillId="33" borderId="10" xfId="0" applyNumberFormat="1" applyFont="1" applyFill="1" applyBorder="1" applyAlignment="1">
      <alignment horizontal="center" vertical="top" wrapText="1"/>
    </xf>
    <xf numFmtId="43" fontId="0" fillId="33" borderId="1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47" applyNumberFormat="1" applyFont="1" applyFill="1" applyBorder="1" applyAlignment="1">
      <alignment/>
      <protection/>
    </xf>
    <xf numFmtId="0" fontId="4" fillId="0" borderId="0" xfId="47" applyFont="1" applyFill="1" applyAlignment="1">
      <alignment/>
      <protection/>
    </xf>
    <xf numFmtId="0" fontId="4" fillId="0" borderId="0" xfId="47" applyFont="1" applyFill="1" applyAlignment="1">
      <alignment wrapText="1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47" applyNumberFormat="1" applyFont="1" applyFill="1" applyAlignment="1">
      <alignment/>
      <protection/>
    </xf>
    <xf numFmtId="167" fontId="5" fillId="0" borderId="0" xfId="0" applyNumberFormat="1" applyFont="1" applyFill="1" applyAlignment="1">
      <alignment horizontal="right"/>
    </xf>
    <xf numFmtId="0" fontId="6" fillId="33" borderId="14" xfId="47" applyNumberFormat="1" applyFont="1" applyFill="1" applyBorder="1" applyAlignment="1">
      <alignment horizontal="center"/>
      <protection/>
    </xf>
    <xf numFmtId="0" fontId="5" fillId="0" borderId="21" xfId="47" applyNumberFormat="1" applyFont="1" applyFill="1" applyBorder="1" applyAlignment="1">
      <alignment/>
      <protection/>
    </xf>
    <xf numFmtId="0" fontId="5" fillId="0" borderId="14" xfId="47" applyNumberFormat="1" applyFont="1" applyFill="1" applyBorder="1" applyAlignment="1">
      <alignment/>
      <protection/>
    </xf>
    <xf numFmtId="0" fontId="6" fillId="33" borderId="21" xfId="47" applyNumberFormat="1" applyFont="1" applyFill="1" applyBorder="1" applyAlignment="1">
      <alignment/>
      <protection/>
    </xf>
    <xf numFmtId="0" fontId="6" fillId="33" borderId="21" xfId="47" applyNumberFormat="1" applyFont="1" applyFill="1" applyBorder="1" applyAlignment="1">
      <alignment horizontal="center"/>
      <protection/>
    </xf>
    <xf numFmtId="3" fontId="5" fillId="33" borderId="16" xfId="47" applyNumberFormat="1" applyFont="1" applyFill="1" applyBorder="1" applyAlignment="1">
      <alignment/>
      <protection/>
    </xf>
    <xf numFmtId="3" fontId="5" fillId="33" borderId="14" xfId="47" applyNumberFormat="1" applyFont="1" applyFill="1" applyBorder="1" applyAlignment="1">
      <alignment/>
      <protection/>
    </xf>
    <xf numFmtId="0" fontId="5" fillId="0" borderId="16" xfId="0" applyFont="1" applyBorder="1" applyAlignment="1">
      <alignment/>
    </xf>
    <xf numFmtId="0" fontId="6" fillId="33" borderId="16" xfId="47" applyNumberFormat="1" applyFont="1" applyFill="1" applyBorder="1" applyAlignment="1">
      <alignment horizontal="center"/>
      <protection/>
    </xf>
    <xf numFmtId="4" fontId="5" fillId="33" borderId="14" xfId="47" applyNumberFormat="1" applyFont="1" applyFill="1" applyBorder="1" applyAlignment="1">
      <alignment/>
      <protection/>
    </xf>
    <xf numFmtId="171" fontId="6" fillId="33" borderId="22" xfId="61" applyFont="1" applyFill="1" applyBorder="1" applyAlignment="1">
      <alignment/>
    </xf>
    <xf numFmtId="49" fontId="6" fillId="33" borderId="21" xfId="47" applyNumberFormat="1" applyFont="1" applyFill="1" applyBorder="1" applyAlignment="1">
      <alignment/>
      <protection/>
    </xf>
    <xf numFmtId="2" fontId="6" fillId="0" borderId="21" xfId="47" applyNumberFormat="1" applyFont="1" applyFill="1" applyBorder="1" applyAlignment="1">
      <alignment horizontal="right"/>
      <protection/>
    </xf>
    <xf numFmtId="0" fontId="6" fillId="0" borderId="21" xfId="47" applyNumberFormat="1" applyFont="1" applyFill="1" applyBorder="1" applyAlignment="1">
      <alignment/>
      <protection/>
    </xf>
    <xf numFmtId="0" fontId="5" fillId="0" borderId="16" xfId="47" applyNumberFormat="1" applyFont="1" applyFill="1" applyBorder="1" applyAlignment="1">
      <alignment/>
      <protection/>
    </xf>
    <xf numFmtId="0" fontId="6" fillId="0" borderId="21" xfId="47" applyNumberFormat="1" applyFont="1" applyFill="1" applyBorder="1" applyAlignment="1">
      <alignment horizontal="right"/>
      <protection/>
    </xf>
    <xf numFmtId="0" fontId="5" fillId="0" borderId="11" xfId="47" applyNumberFormat="1" applyFont="1" applyFill="1" applyBorder="1" applyAlignment="1">
      <alignment/>
      <protection/>
    </xf>
    <xf numFmtId="0" fontId="5" fillId="0" borderId="14" xfId="0" applyFont="1" applyBorder="1" applyAlignment="1">
      <alignment/>
    </xf>
    <xf numFmtId="0" fontId="47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center" wrapText="1"/>
    </xf>
    <xf numFmtId="0" fontId="5" fillId="33" borderId="0" xfId="0" applyFont="1" applyFill="1" applyAlignment="1">
      <alignment vertical="center"/>
    </xf>
    <xf numFmtId="0" fontId="6" fillId="34" borderId="14" xfId="47" applyNumberFormat="1" applyFont="1" applyFill="1" applyBorder="1" applyAlignment="1">
      <alignment horizontal="center"/>
      <protection/>
    </xf>
    <xf numFmtId="49" fontId="6" fillId="34" borderId="15" xfId="47" applyNumberFormat="1" applyFont="1" applyFill="1" applyBorder="1" applyAlignment="1">
      <alignment horizontal="center"/>
      <protection/>
    </xf>
    <xf numFmtId="0" fontId="6" fillId="34" borderId="0" xfId="47" applyNumberFormat="1" applyFont="1" applyFill="1" applyBorder="1" applyAlignment="1">
      <alignment horizontal="center"/>
      <protection/>
    </xf>
    <xf numFmtId="49" fontId="6" fillId="34" borderId="13" xfId="47" applyNumberFormat="1" applyFont="1" applyFill="1" applyBorder="1" applyAlignment="1">
      <alignment horizontal="center"/>
      <protection/>
    </xf>
    <xf numFmtId="0" fontId="6" fillId="34" borderId="0" xfId="47" applyNumberFormat="1" applyFont="1" applyFill="1" applyBorder="1" applyAlignment="1">
      <alignment horizontal="center" vertical="top" wrapText="1"/>
      <protection/>
    </xf>
    <xf numFmtId="0" fontId="6" fillId="34" borderId="19" xfId="47" applyNumberFormat="1" applyFont="1" applyFill="1" applyBorder="1" applyAlignment="1">
      <alignment horizontal="center" vertical="top" wrapText="1"/>
      <protection/>
    </xf>
    <xf numFmtId="0" fontId="6" fillId="34" borderId="18" xfId="47" applyNumberFormat="1" applyFont="1" applyFill="1" applyBorder="1" applyAlignment="1">
      <alignment horizontal="center" vertical="top" wrapText="1"/>
      <protection/>
    </xf>
    <xf numFmtId="0" fontId="6" fillId="34" borderId="21" xfId="47" applyNumberFormat="1" applyFont="1" applyFill="1" applyBorder="1" applyAlignment="1">
      <alignment/>
      <protection/>
    </xf>
    <xf numFmtId="0" fontId="6" fillId="34" borderId="21" xfId="47" applyNumberFormat="1" applyFont="1" applyFill="1" applyBorder="1" applyAlignment="1">
      <alignment horizontal="center"/>
      <protection/>
    </xf>
    <xf numFmtId="0" fontId="6" fillId="34" borderId="16" xfId="47" applyNumberFormat="1" applyFont="1" applyFill="1" applyBorder="1" applyAlignment="1">
      <alignment horizontal="center"/>
      <protection/>
    </xf>
    <xf numFmtId="0" fontId="5" fillId="34" borderId="14" xfId="47" applyNumberFormat="1" applyFont="1" applyFill="1" applyBorder="1" applyAlignment="1">
      <alignment/>
      <protection/>
    </xf>
    <xf numFmtId="0" fontId="5" fillId="34" borderId="16" xfId="0" applyFont="1" applyFill="1" applyBorder="1" applyAlignment="1">
      <alignment/>
    </xf>
    <xf numFmtId="0" fontId="6" fillId="34" borderId="21" xfId="47" applyNumberFormat="1" applyFont="1" applyFill="1" applyBorder="1" applyAlignment="1">
      <alignment horizontal="right"/>
      <protection/>
    </xf>
    <xf numFmtId="2" fontId="6" fillId="34" borderId="21" xfId="47" applyNumberFormat="1" applyFont="1" applyFill="1" applyBorder="1" applyAlignment="1">
      <alignment horizontal="right"/>
      <protection/>
    </xf>
    <xf numFmtId="3" fontId="5" fillId="0" borderId="0" xfId="47" applyNumberFormat="1" applyFont="1" applyFill="1" applyBorder="1" applyAlignment="1">
      <alignment vertical="center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47" applyNumberFormat="1" applyFont="1" applyFill="1" applyBorder="1" applyAlignment="1">
      <alignment horizontal="left" vertical="center"/>
      <protection/>
    </xf>
    <xf numFmtId="0" fontId="5" fillId="0" borderId="0" xfId="47" applyNumberFormat="1" applyFont="1" applyFill="1" applyBorder="1" applyAlignment="1">
      <alignment horizontal="left" vertical="center" wrapText="1"/>
      <protection/>
    </xf>
    <xf numFmtId="0" fontId="5" fillId="0" borderId="18" xfId="47" applyNumberFormat="1" applyFont="1" applyFill="1" applyBorder="1" applyAlignment="1">
      <alignment horizontal="left" vertical="center"/>
      <protection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33" borderId="0" xfId="0" applyFont="1" applyFill="1" applyAlignment="1">
      <alignment vertical="center" wrapText="1"/>
    </xf>
    <xf numFmtId="3" fontId="4" fillId="0" borderId="0" xfId="47" applyNumberFormat="1" applyFont="1" applyFill="1" applyBorder="1" applyAlignment="1">
      <alignment/>
      <protection/>
    </xf>
    <xf numFmtId="3" fontId="4" fillId="0" borderId="0" xfId="47" applyNumberFormat="1" applyFont="1" applyFill="1" applyAlignment="1">
      <alignment wrapText="1"/>
      <protection/>
    </xf>
    <xf numFmtId="0" fontId="6" fillId="34" borderId="0" xfId="47" applyNumberFormat="1" applyFont="1" applyFill="1" applyBorder="1" applyAlignment="1">
      <alignment vertical="center"/>
      <protection/>
    </xf>
    <xf numFmtId="0" fontId="6" fillId="0" borderId="0" xfId="47" applyNumberFormat="1" applyFont="1" applyFill="1" applyBorder="1" applyAlignment="1">
      <alignment vertical="center"/>
      <protection/>
    </xf>
    <xf numFmtId="3" fontId="5" fillId="0" borderId="0" xfId="0" applyNumberFormat="1" applyFont="1" applyBorder="1" applyAlignment="1">
      <alignment vertical="center"/>
    </xf>
    <xf numFmtId="0" fontId="6" fillId="33" borderId="21" xfId="47" applyNumberFormat="1" applyFont="1" applyFill="1" applyBorder="1" applyAlignment="1">
      <alignment horizontal="center"/>
      <protection/>
    </xf>
    <xf numFmtId="171" fontId="9" fillId="0" borderId="15" xfId="61" applyNumberFormat="1" applyFont="1" applyFill="1" applyBorder="1" applyAlignment="1">
      <alignment vertical="center"/>
    </xf>
    <xf numFmtId="171" fontId="9" fillId="0" borderId="16" xfId="61" applyNumberFormat="1" applyFont="1" applyFill="1" applyBorder="1" applyAlignment="1">
      <alignment vertical="center"/>
    </xf>
    <xf numFmtId="171" fontId="4" fillId="0" borderId="13" xfId="61" applyNumberFormat="1" applyFont="1" applyFill="1" applyBorder="1" applyAlignment="1">
      <alignment vertical="center"/>
    </xf>
    <xf numFmtId="171" fontId="4" fillId="0" borderId="0" xfId="61" applyNumberFormat="1" applyFont="1" applyFill="1" applyBorder="1" applyAlignment="1">
      <alignment vertical="center"/>
    </xf>
    <xf numFmtId="171" fontId="4" fillId="0" borderId="17" xfId="61" applyNumberFormat="1" applyFont="1" applyFill="1" applyBorder="1" applyAlignment="1">
      <alignment vertical="center"/>
    </xf>
    <xf numFmtId="171" fontId="9" fillId="0" borderId="13" xfId="61" applyNumberFormat="1" applyFont="1" applyFill="1" applyBorder="1" applyAlignment="1">
      <alignment vertical="center"/>
    </xf>
    <xf numFmtId="171" fontId="9" fillId="0" borderId="17" xfId="61" applyNumberFormat="1" applyFont="1" applyFill="1" applyBorder="1" applyAlignment="1">
      <alignment vertical="center"/>
    </xf>
    <xf numFmtId="171" fontId="4" fillId="0" borderId="19" xfId="61" applyNumberFormat="1" applyFont="1" applyFill="1" applyBorder="1" applyAlignment="1">
      <alignment vertical="center"/>
    </xf>
    <xf numFmtId="171" fontId="4" fillId="0" borderId="18" xfId="61" applyNumberFormat="1" applyFont="1" applyFill="1" applyBorder="1" applyAlignment="1">
      <alignment vertical="center"/>
    </xf>
    <xf numFmtId="171" fontId="4" fillId="0" borderId="20" xfId="61" applyNumberFormat="1" applyFont="1" applyFill="1" applyBorder="1" applyAlignment="1">
      <alignment vertical="center"/>
    </xf>
    <xf numFmtId="171" fontId="9" fillId="34" borderId="19" xfId="61" applyNumberFormat="1" applyFont="1" applyFill="1" applyBorder="1" applyAlignment="1">
      <alignment vertical="center"/>
    </xf>
    <xf numFmtId="171" fontId="9" fillId="34" borderId="20" xfId="61" applyNumberFormat="1" applyFont="1" applyFill="1" applyBorder="1" applyAlignment="1">
      <alignment vertical="center"/>
    </xf>
    <xf numFmtId="4" fontId="6" fillId="34" borderId="22" xfId="47" applyNumberFormat="1" applyFont="1" applyFill="1" applyBorder="1" applyAlignment="1">
      <alignment/>
      <protection/>
    </xf>
    <xf numFmtId="171" fontId="6" fillId="0" borderId="22" xfId="61" applyNumberFormat="1" applyFont="1" applyFill="1" applyBorder="1" applyAlignment="1">
      <alignment/>
    </xf>
    <xf numFmtId="171" fontId="6" fillId="33" borderId="22" xfId="61" applyNumberFormat="1" applyFont="1" applyFill="1" applyBorder="1" applyAlignment="1">
      <alignment/>
    </xf>
    <xf numFmtId="171" fontId="6" fillId="33" borderId="12" xfId="61" applyNumberFormat="1" applyFont="1" applyFill="1" applyBorder="1" applyAlignment="1">
      <alignment/>
    </xf>
    <xf numFmtId="171" fontId="47" fillId="0" borderId="0" xfId="61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8" fillId="0" borderId="0" xfId="0" applyFont="1" applyFill="1" applyAlignment="1">
      <alignment horizontal="left" vertical="center"/>
    </xf>
    <xf numFmtId="3" fontId="48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" fontId="5" fillId="0" borderId="0" xfId="0" applyNumberFormat="1" applyFont="1" applyBorder="1" applyAlignment="1">
      <alignment/>
    </xf>
    <xf numFmtId="0" fontId="5" fillId="33" borderId="0" xfId="0" applyFont="1" applyFill="1" applyAlignment="1">
      <alignment horizontal="right"/>
    </xf>
    <xf numFmtId="43" fontId="4" fillId="0" borderId="0" xfId="47" applyNumberFormat="1" applyFont="1" applyFill="1" applyBorder="1" applyAlignment="1">
      <alignment/>
      <protection/>
    </xf>
    <xf numFmtId="49" fontId="6" fillId="34" borderId="15" xfId="47" applyNumberFormat="1" applyFont="1" applyFill="1" applyBorder="1" applyAlignment="1">
      <alignment horizontal="center" vertical="center"/>
      <protection/>
    </xf>
    <xf numFmtId="49" fontId="6" fillId="34" borderId="13" xfId="47" applyNumberFormat="1" applyFont="1" applyFill="1" applyBorder="1" applyAlignment="1">
      <alignment horizontal="center" vertical="center"/>
      <protection/>
    </xf>
    <xf numFmtId="49" fontId="6" fillId="34" borderId="19" xfId="47" applyNumberFormat="1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49" fontId="6" fillId="34" borderId="15" xfId="47" applyNumberFormat="1" applyFont="1" applyFill="1" applyBorder="1" applyAlignment="1">
      <alignment horizontal="center" vertical="center" wrapText="1"/>
      <protection/>
    </xf>
    <xf numFmtId="49" fontId="6" fillId="34" borderId="13" xfId="47" applyNumberFormat="1" applyFont="1" applyFill="1" applyBorder="1" applyAlignment="1">
      <alignment horizontal="center" vertical="center" wrapText="1"/>
      <protection/>
    </xf>
    <xf numFmtId="49" fontId="6" fillId="34" borderId="19" xfId="47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34" borderId="16" xfId="47" applyNumberFormat="1" applyFont="1" applyFill="1" applyBorder="1" applyAlignment="1">
      <alignment horizontal="center"/>
      <protection/>
    </xf>
    <xf numFmtId="0" fontId="6" fillId="34" borderId="14" xfId="47" applyNumberFormat="1" applyFont="1" applyFill="1" applyBorder="1" applyAlignment="1">
      <alignment horizontal="center"/>
      <protection/>
    </xf>
    <xf numFmtId="0" fontId="6" fillId="34" borderId="20" xfId="47" applyNumberFormat="1" applyFont="1" applyFill="1" applyBorder="1" applyAlignment="1">
      <alignment horizontal="center"/>
      <protection/>
    </xf>
    <xf numFmtId="0" fontId="6" fillId="34" borderId="18" xfId="47" applyNumberFormat="1" applyFont="1" applyFill="1" applyBorder="1" applyAlignment="1">
      <alignment horizontal="center"/>
      <protection/>
    </xf>
    <xf numFmtId="0" fontId="6" fillId="34" borderId="11" xfId="47" applyNumberFormat="1" applyFont="1" applyFill="1" applyBorder="1" applyAlignment="1">
      <alignment horizontal="center"/>
      <protection/>
    </xf>
    <xf numFmtId="0" fontId="6" fillId="34" borderId="21" xfId="47" applyNumberFormat="1" applyFont="1" applyFill="1" applyBorder="1" applyAlignment="1">
      <alignment horizontal="center"/>
      <protection/>
    </xf>
    <xf numFmtId="0" fontId="6" fillId="34" borderId="12" xfId="47" applyNumberFormat="1" applyFont="1" applyFill="1" applyBorder="1" applyAlignment="1">
      <alignment horizontal="center"/>
      <protection/>
    </xf>
    <xf numFmtId="0" fontId="6" fillId="34" borderId="22" xfId="47" applyNumberFormat="1" applyFont="1" applyFill="1" applyBorder="1" applyAlignment="1">
      <alignment horizontal="center" vertical="center"/>
      <protection/>
    </xf>
    <xf numFmtId="0" fontId="6" fillId="34" borderId="23" xfId="47" applyNumberFormat="1" applyFont="1" applyFill="1" applyBorder="1" applyAlignment="1">
      <alignment horizontal="center" vertical="center"/>
      <protection/>
    </xf>
    <xf numFmtId="0" fontId="6" fillId="34" borderId="24" xfId="47" applyNumberFormat="1" applyFont="1" applyFill="1" applyBorder="1" applyAlignment="1">
      <alignment horizontal="center" vertical="center"/>
      <protection/>
    </xf>
    <xf numFmtId="0" fontId="4" fillId="0" borderId="0" xfId="47" applyFont="1" applyFill="1" applyAlignment="1">
      <alignment horizontal="left" wrapText="1"/>
      <protection/>
    </xf>
    <xf numFmtId="0" fontId="6" fillId="0" borderId="21" xfId="47" applyNumberFormat="1" applyFont="1" applyFill="1" applyBorder="1" applyAlignment="1">
      <alignment/>
      <protection/>
    </xf>
    <xf numFmtId="0" fontId="49" fillId="33" borderId="0" xfId="47" applyNumberFormat="1" applyFont="1" applyFill="1" applyBorder="1" applyAlignment="1">
      <alignment horizontal="left" vertical="center" wrapText="1"/>
      <protection/>
    </xf>
    <xf numFmtId="0" fontId="4" fillId="33" borderId="0" xfId="47" applyFont="1" applyFill="1" applyAlignment="1">
      <alignment horizontal="left" vertical="center" wrapText="1"/>
      <protection/>
    </xf>
    <xf numFmtId="0" fontId="4" fillId="33" borderId="0" xfId="47" applyFont="1" applyFill="1" applyAlignment="1">
      <alignment horizontal="left" wrapText="1"/>
      <protection/>
    </xf>
    <xf numFmtId="0" fontId="6" fillId="33" borderId="11" xfId="47" applyNumberFormat="1" applyFont="1" applyFill="1" applyBorder="1" applyAlignment="1">
      <alignment horizontal="center"/>
      <protection/>
    </xf>
    <xf numFmtId="0" fontId="6" fillId="33" borderId="21" xfId="47" applyNumberFormat="1" applyFont="1" applyFill="1" applyBorder="1" applyAlignment="1">
      <alignment horizontal="center"/>
      <protection/>
    </xf>
    <xf numFmtId="0" fontId="47" fillId="0" borderId="0" xfId="0" applyFont="1" applyBorder="1" applyAlignment="1">
      <alignment horizontal="center" vertical="center" wrapText="1"/>
    </xf>
    <xf numFmtId="0" fontId="49" fillId="0" borderId="0" xfId="47" applyNumberFormat="1" applyFont="1" applyFill="1" applyBorder="1" applyAlignment="1">
      <alignment horizontal="left" vertical="center" wrapText="1"/>
      <protection/>
    </xf>
    <xf numFmtId="49" fontId="0" fillId="33" borderId="11" xfId="0" applyNumberFormat="1" applyFont="1" applyFill="1" applyBorder="1" applyAlignment="1">
      <alignment horizontal="center" vertical="top" wrapText="1"/>
    </xf>
    <xf numFmtId="49" fontId="0" fillId="33" borderId="21" xfId="0" applyNumberFormat="1" applyFont="1" applyFill="1" applyBorder="1" applyAlignment="1">
      <alignment horizontal="center" vertical="top" wrapText="1"/>
    </xf>
    <xf numFmtId="0" fontId="3" fillId="33" borderId="21" xfId="47" applyFont="1" applyFill="1" applyBorder="1" applyAlignment="1">
      <alignment horizontal="center" vertical="center"/>
      <protection/>
    </xf>
    <xf numFmtId="0" fontId="2" fillId="33" borderId="21" xfId="47" applyFont="1" applyFill="1" applyBorder="1" applyAlignment="1">
      <alignment horizontal="center" vertical="center"/>
      <protection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0</xdr:row>
      <xdr:rowOff>57150</xdr:rowOff>
    </xdr:from>
    <xdr:to>
      <xdr:col>5</xdr:col>
      <xdr:colOff>1228725</xdr:colOff>
      <xdr:row>3</xdr:row>
      <xdr:rowOff>180975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87200" y="57150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showGridLines="0" tabSelected="1" zoomScale="85" zoomScaleNormal="85" zoomScaleSheetLayoutView="40" zoomScalePageLayoutView="0" workbookViewId="0" topLeftCell="B1">
      <selection activeCell="A49" sqref="A49:O49"/>
    </sheetView>
  </sheetViews>
  <sheetFormatPr defaultColWidth="9.140625" defaultRowHeight="12.75"/>
  <cols>
    <col min="1" max="1" width="92.8515625" style="32" customWidth="1"/>
    <col min="2" max="10" width="19.57421875" style="32" bestFit="1" customWidth="1"/>
    <col min="11" max="11" width="21.140625" style="32" customWidth="1"/>
    <col min="12" max="13" width="19.57421875" style="32" bestFit="1" customWidth="1"/>
    <col min="14" max="14" width="19.8515625" style="32" customWidth="1"/>
    <col min="15" max="15" width="23.140625" style="32" customWidth="1"/>
    <col min="16" max="16384" width="9.140625" style="32" customWidth="1"/>
  </cols>
  <sheetData>
    <row r="1" spans="3:4" ht="15.75">
      <c r="C1" s="33"/>
      <c r="D1" s="33"/>
    </row>
    <row r="2" spans="2:4" ht="15.75">
      <c r="B2" s="34"/>
      <c r="C2" s="33"/>
      <c r="D2" s="33"/>
    </row>
    <row r="3" spans="3:4" ht="15.75">
      <c r="C3" s="33"/>
      <c r="D3" s="33"/>
    </row>
    <row r="4" spans="1:4" ht="15.75">
      <c r="A4" s="35"/>
      <c r="B4" s="35"/>
      <c r="C4" s="36"/>
      <c r="D4" s="33"/>
    </row>
    <row r="5" spans="1:15" ht="16.5">
      <c r="A5" s="124" t="s">
        <v>66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5" ht="16.5">
      <c r="A6" s="124" t="s">
        <v>0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7" spans="1:15" ht="16.5">
      <c r="A7" s="125" t="s">
        <v>67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</row>
    <row r="8" spans="1:15" ht="16.5">
      <c r="A8" s="124" t="s">
        <v>1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</row>
    <row r="9" spans="1:15" ht="16.5">
      <c r="A9" s="124" t="s">
        <v>82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</row>
    <row r="10" spans="1:14" ht="15.75">
      <c r="A10" s="34"/>
      <c r="B10" s="34"/>
      <c r="C10" s="34"/>
      <c r="N10" s="77"/>
    </row>
    <row r="11" spans="1:15" ht="15.75">
      <c r="A11" s="37"/>
      <c r="B11" s="37"/>
      <c r="C11" s="38"/>
      <c r="N11" s="83"/>
      <c r="O11" s="114" t="s">
        <v>96</v>
      </c>
    </row>
    <row r="12" spans="1:15" ht="15.75">
      <c r="A12" s="39" t="s">
        <v>27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40">
        <v>1</v>
      </c>
    </row>
    <row r="13" spans="1:17" ht="15.75">
      <c r="A13" s="133" t="s">
        <v>2</v>
      </c>
      <c r="B13" s="126" t="s">
        <v>28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33"/>
      <c r="Q13" s="33"/>
    </row>
    <row r="14" spans="1:17" ht="15.75">
      <c r="A14" s="134"/>
      <c r="B14" s="128" t="s">
        <v>29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33"/>
      <c r="Q14" s="33"/>
    </row>
    <row r="15" spans="1:17" ht="15.75">
      <c r="A15" s="134"/>
      <c r="B15" s="130" t="s">
        <v>7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2"/>
      <c r="O15" s="63" t="s">
        <v>30</v>
      </c>
      <c r="P15" s="33"/>
      <c r="Q15" s="33"/>
    </row>
    <row r="16" spans="1:17" ht="15.75">
      <c r="A16" s="134"/>
      <c r="B16" s="121" t="s">
        <v>83</v>
      </c>
      <c r="C16" s="116" t="s">
        <v>84</v>
      </c>
      <c r="D16" s="121" t="s">
        <v>85</v>
      </c>
      <c r="E16" s="116" t="s">
        <v>86</v>
      </c>
      <c r="F16" s="121" t="s">
        <v>87</v>
      </c>
      <c r="G16" s="116" t="s">
        <v>88</v>
      </c>
      <c r="H16" s="121" t="s">
        <v>89</v>
      </c>
      <c r="I16" s="116" t="s">
        <v>90</v>
      </c>
      <c r="J16" s="121" t="s">
        <v>91</v>
      </c>
      <c r="K16" s="116" t="s">
        <v>92</v>
      </c>
      <c r="L16" s="121" t="s">
        <v>93</v>
      </c>
      <c r="M16" s="116" t="s">
        <v>94</v>
      </c>
      <c r="N16" s="64" t="s">
        <v>31</v>
      </c>
      <c r="O16" s="65" t="s">
        <v>32</v>
      </c>
      <c r="P16" s="33"/>
      <c r="Q16" s="33"/>
    </row>
    <row r="17" spans="1:17" ht="15.75">
      <c r="A17" s="134"/>
      <c r="B17" s="122"/>
      <c r="C17" s="117"/>
      <c r="D17" s="122"/>
      <c r="E17" s="117"/>
      <c r="F17" s="122"/>
      <c r="G17" s="117"/>
      <c r="H17" s="122"/>
      <c r="I17" s="117"/>
      <c r="J17" s="122"/>
      <c r="K17" s="117"/>
      <c r="L17" s="122"/>
      <c r="M17" s="117"/>
      <c r="N17" s="66" t="s">
        <v>33</v>
      </c>
      <c r="O17" s="65" t="s">
        <v>34</v>
      </c>
      <c r="P17" s="33"/>
      <c r="Q17" s="33"/>
    </row>
    <row r="18" spans="1:17" ht="15.75">
      <c r="A18" s="134"/>
      <c r="B18" s="122"/>
      <c r="C18" s="117"/>
      <c r="D18" s="122"/>
      <c r="E18" s="117"/>
      <c r="F18" s="122"/>
      <c r="G18" s="117"/>
      <c r="H18" s="122"/>
      <c r="I18" s="117"/>
      <c r="J18" s="122"/>
      <c r="K18" s="117"/>
      <c r="L18" s="122"/>
      <c r="M18" s="117"/>
      <c r="N18" s="66" t="s">
        <v>35</v>
      </c>
      <c r="O18" s="67" t="s">
        <v>36</v>
      </c>
      <c r="P18" s="33"/>
      <c r="Q18" s="33"/>
    </row>
    <row r="19" spans="1:17" ht="15.75">
      <c r="A19" s="135"/>
      <c r="B19" s="123"/>
      <c r="C19" s="118"/>
      <c r="D19" s="123"/>
      <c r="E19" s="118"/>
      <c r="F19" s="123"/>
      <c r="G19" s="118"/>
      <c r="H19" s="123"/>
      <c r="I19" s="118"/>
      <c r="J19" s="123"/>
      <c r="K19" s="118"/>
      <c r="L19" s="123"/>
      <c r="M19" s="118"/>
      <c r="N19" s="68" t="s">
        <v>8</v>
      </c>
      <c r="O19" s="69" t="s">
        <v>9</v>
      </c>
      <c r="P19" s="33"/>
      <c r="Q19" s="33"/>
    </row>
    <row r="20" spans="1:17" s="79" customFormat="1" ht="18" customHeight="1">
      <c r="A20" s="89" t="s">
        <v>10</v>
      </c>
      <c r="B20" s="92">
        <f>B21+B24+B27+B28</f>
        <v>4577182019.72</v>
      </c>
      <c r="C20" s="92">
        <f aca="true" t="shared" si="0" ref="C20:M20">C21+C24+C27+C28</f>
        <v>4635085383.21</v>
      </c>
      <c r="D20" s="92">
        <f t="shared" si="0"/>
        <v>4776134871.530001</v>
      </c>
      <c r="E20" s="92">
        <f t="shared" si="0"/>
        <v>4708223265.33</v>
      </c>
      <c r="F20" s="92">
        <f t="shared" si="0"/>
        <v>4822637991.41</v>
      </c>
      <c r="G20" s="92">
        <f t="shared" si="0"/>
        <v>6473328650.970001</v>
      </c>
      <c r="H20" s="92">
        <f t="shared" si="0"/>
        <v>5121504085.0199995</v>
      </c>
      <c r="I20" s="92">
        <f t="shared" si="0"/>
        <v>5110295443.9800005</v>
      </c>
      <c r="J20" s="92">
        <f t="shared" si="0"/>
        <v>5227682774.24</v>
      </c>
      <c r="K20" s="92">
        <f t="shared" si="0"/>
        <v>4994458976.44</v>
      </c>
      <c r="L20" s="92">
        <f t="shared" si="0"/>
        <v>5187541250.13</v>
      </c>
      <c r="M20" s="92">
        <f t="shared" si="0"/>
        <v>7534705726.46</v>
      </c>
      <c r="N20" s="93">
        <f aca="true" t="shared" si="1" ref="N20:N33">SUM(B20:M20)</f>
        <v>63168780438.44</v>
      </c>
      <c r="O20" s="93">
        <f>O21+O24+O27+O28</f>
        <v>245248777.03</v>
      </c>
      <c r="P20" s="78"/>
      <c r="Q20" s="90"/>
    </row>
    <row r="21" spans="1:17" s="79" customFormat="1" ht="14.25" customHeight="1">
      <c r="A21" s="80" t="s">
        <v>37</v>
      </c>
      <c r="B21" s="94">
        <f>B22+B23</f>
        <v>2495540174.06</v>
      </c>
      <c r="C21" s="94">
        <f aca="true" t="shared" si="2" ref="C21:M21">C22+C23</f>
        <v>2429925277.4</v>
      </c>
      <c r="D21" s="94">
        <f t="shared" si="2"/>
        <v>2500523196.7200003</v>
      </c>
      <c r="E21" s="94">
        <f t="shared" si="2"/>
        <v>2445055303.05</v>
      </c>
      <c r="F21" s="94">
        <f t="shared" si="2"/>
        <v>2585970479.31</v>
      </c>
      <c r="G21" s="94">
        <f t="shared" si="2"/>
        <v>3274863139.26</v>
      </c>
      <c r="H21" s="94">
        <f t="shared" si="2"/>
        <v>2849225423.37</v>
      </c>
      <c r="I21" s="94">
        <f t="shared" si="2"/>
        <v>2832804234.5299997</v>
      </c>
      <c r="J21" s="94">
        <f t="shared" si="2"/>
        <v>2940095088.77</v>
      </c>
      <c r="K21" s="94">
        <f t="shared" si="2"/>
        <v>2635365737.4500003</v>
      </c>
      <c r="L21" s="94">
        <f t="shared" si="2"/>
        <v>2847810570.97</v>
      </c>
      <c r="M21" s="94">
        <f t="shared" si="2"/>
        <v>4282652213.45</v>
      </c>
      <c r="N21" s="96">
        <f t="shared" si="1"/>
        <v>34119830838.34</v>
      </c>
      <c r="O21" s="96">
        <f>O22+O23</f>
        <v>68134753.9</v>
      </c>
      <c r="P21" s="78"/>
      <c r="Q21" s="90"/>
    </row>
    <row r="22" spans="1:17" s="79" customFormat="1" ht="14.25" customHeight="1">
      <c r="A22" s="80" t="s">
        <v>41</v>
      </c>
      <c r="B22" s="94">
        <v>2215125286.92</v>
      </c>
      <c r="C22" s="95">
        <v>2141856902.14</v>
      </c>
      <c r="D22" s="96">
        <v>2215872237.17</v>
      </c>
      <c r="E22" s="96">
        <v>2150510413.69</v>
      </c>
      <c r="F22" s="96">
        <v>2296649044.66</v>
      </c>
      <c r="G22" s="96">
        <v>2972599442.78</v>
      </c>
      <c r="H22" s="96">
        <v>2553499887.96</v>
      </c>
      <c r="I22" s="96">
        <v>2538138555.33</v>
      </c>
      <c r="J22" s="96">
        <v>2638455518.84</v>
      </c>
      <c r="K22" s="96">
        <v>2329081354.9</v>
      </c>
      <c r="L22" s="96">
        <v>2566916740.72</v>
      </c>
      <c r="M22" s="96">
        <v>3787971194.46</v>
      </c>
      <c r="N22" s="96">
        <f t="shared" si="1"/>
        <v>30406676579.570004</v>
      </c>
      <c r="O22" s="96">
        <v>67015664.45</v>
      </c>
      <c r="P22" s="77"/>
      <c r="Q22" s="90"/>
    </row>
    <row r="23" spans="1:17" s="79" customFormat="1" ht="14.25" customHeight="1">
      <c r="A23" s="80" t="s">
        <v>42</v>
      </c>
      <c r="B23" s="94">
        <v>280414887.14</v>
      </c>
      <c r="C23" s="95">
        <v>288068375.26</v>
      </c>
      <c r="D23" s="96">
        <v>284650959.55</v>
      </c>
      <c r="E23" s="96">
        <v>294544889.36</v>
      </c>
      <c r="F23" s="96">
        <v>289321434.65</v>
      </c>
      <c r="G23" s="96">
        <v>302263696.48</v>
      </c>
      <c r="H23" s="96">
        <v>295725535.41</v>
      </c>
      <c r="I23" s="96">
        <v>294665679.2</v>
      </c>
      <c r="J23" s="96">
        <v>301639569.93</v>
      </c>
      <c r="K23" s="96">
        <v>306284382.55</v>
      </c>
      <c r="L23" s="96">
        <v>280893830.25</v>
      </c>
      <c r="M23" s="96">
        <v>494681018.99</v>
      </c>
      <c r="N23" s="96">
        <f t="shared" si="1"/>
        <v>3713154258.7700005</v>
      </c>
      <c r="O23" s="96">
        <v>1119089.45</v>
      </c>
      <c r="P23" s="78"/>
      <c r="Q23" s="90"/>
    </row>
    <row r="24" spans="1:17" s="79" customFormat="1" ht="15.75">
      <c r="A24" s="80" t="s">
        <v>38</v>
      </c>
      <c r="B24" s="94">
        <f>B25+B26</f>
        <v>2005258991.1399999</v>
      </c>
      <c r="C24" s="94">
        <f aca="true" t="shared" si="3" ref="C24:M24">C25+C26</f>
        <v>2033996740.3</v>
      </c>
      <c r="D24" s="94">
        <f t="shared" si="3"/>
        <v>2083986524.9</v>
      </c>
      <c r="E24" s="94">
        <f t="shared" si="3"/>
        <v>2114099131.9099998</v>
      </c>
      <c r="F24" s="94">
        <f t="shared" si="3"/>
        <v>2007226034.81</v>
      </c>
      <c r="G24" s="94">
        <f t="shared" si="3"/>
        <v>2991652903.7000003</v>
      </c>
      <c r="H24" s="94">
        <f t="shared" si="3"/>
        <v>2087155900.25</v>
      </c>
      <c r="I24" s="94">
        <f t="shared" si="3"/>
        <v>2076822943.93</v>
      </c>
      <c r="J24" s="94">
        <f t="shared" si="3"/>
        <v>2084393288.43</v>
      </c>
      <c r="K24" s="94">
        <f t="shared" si="3"/>
        <v>2153309695.8599997</v>
      </c>
      <c r="L24" s="94">
        <f t="shared" si="3"/>
        <v>2137296324.03</v>
      </c>
      <c r="M24" s="94">
        <f t="shared" si="3"/>
        <v>2984925549.13</v>
      </c>
      <c r="N24" s="96">
        <f t="shared" si="1"/>
        <v>26760124028.39</v>
      </c>
      <c r="O24" s="96">
        <f>O25+O26</f>
        <v>162289160.37</v>
      </c>
      <c r="P24" s="78"/>
      <c r="Q24" s="90"/>
    </row>
    <row r="25" spans="1:17" s="79" customFormat="1" ht="15.75">
      <c r="A25" s="80" t="s">
        <v>43</v>
      </c>
      <c r="B25" s="94">
        <v>1569101544.1</v>
      </c>
      <c r="C25" s="95">
        <v>1579574333.36</v>
      </c>
      <c r="D25" s="96">
        <v>1627966221.91</v>
      </c>
      <c r="E25" s="96">
        <v>1662907404.87</v>
      </c>
      <c r="F25" s="96">
        <v>1556107056.57</v>
      </c>
      <c r="G25" s="96">
        <v>2310324980.05</v>
      </c>
      <c r="H25" s="96">
        <v>1632953735.64</v>
      </c>
      <c r="I25" s="96">
        <v>1621788683.9</v>
      </c>
      <c r="J25" s="96">
        <v>1630032401.18</v>
      </c>
      <c r="K25" s="96">
        <v>1698209585.1</v>
      </c>
      <c r="L25" s="96">
        <v>1681695938.19</v>
      </c>
      <c r="M25" s="96">
        <v>2304831444.27</v>
      </c>
      <c r="N25" s="96">
        <f t="shared" si="1"/>
        <v>20875493329.14</v>
      </c>
      <c r="O25" s="96">
        <v>162289160.37</v>
      </c>
      <c r="P25" s="78"/>
      <c r="Q25" s="90"/>
    </row>
    <row r="26" spans="1:17" s="79" customFormat="1" ht="15.75">
      <c r="A26" s="80" t="s">
        <v>44</v>
      </c>
      <c r="B26" s="94">
        <v>436157447.04</v>
      </c>
      <c r="C26" s="95">
        <v>454422406.94</v>
      </c>
      <c r="D26" s="96">
        <v>456020302.99</v>
      </c>
      <c r="E26" s="96">
        <v>451191727.04</v>
      </c>
      <c r="F26" s="96">
        <v>451118978.24</v>
      </c>
      <c r="G26" s="96">
        <v>681327923.65</v>
      </c>
      <c r="H26" s="96">
        <v>454202164.61</v>
      </c>
      <c r="I26" s="96">
        <v>455034260.03</v>
      </c>
      <c r="J26" s="96">
        <v>454360887.25</v>
      </c>
      <c r="K26" s="96">
        <v>455100110.76</v>
      </c>
      <c r="L26" s="96">
        <v>455600385.84</v>
      </c>
      <c r="M26" s="96">
        <v>680094104.86</v>
      </c>
      <c r="N26" s="96">
        <f t="shared" si="1"/>
        <v>5884630699.25</v>
      </c>
      <c r="O26" s="96">
        <v>0</v>
      </c>
      <c r="P26" s="78"/>
      <c r="Q26" s="90"/>
    </row>
    <row r="27" spans="1:17" s="79" customFormat="1" ht="31.5">
      <c r="A27" s="81" t="s">
        <v>62</v>
      </c>
      <c r="B27" s="94">
        <v>76382854.52</v>
      </c>
      <c r="C27" s="95">
        <v>171163365.51</v>
      </c>
      <c r="D27" s="96">
        <v>191625149.91</v>
      </c>
      <c r="E27" s="96">
        <v>149068830.37</v>
      </c>
      <c r="F27" s="96">
        <v>229441477.29</v>
      </c>
      <c r="G27" s="96">
        <v>206812608.01</v>
      </c>
      <c r="H27" s="96">
        <v>185122761.4</v>
      </c>
      <c r="I27" s="96">
        <v>200668265.52</v>
      </c>
      <c r="J27" s="96">
        <v>203194397.04</v>
      </c>
      <c r="K27" s="96">
        <v>205783543.13</v>
      </c>
      <c r="L27" s="96">
        <v>202434355.13</v>
      </c>
      <c r="M27" s="96">
        <v>267127963.88</v>
      </c>
      <c r="N27" s="96">
        <f>SUM(B27:M27)</f>
        <v>2288825571.71</v>
      </c>
      <c r="O27" s="96">
        <v>14824862.76</v>
      </c>
      <c r="P27" s="78"/>
      <c r="Q27" s="90"/>
    </row>
    <row r="28" spans="1:17" s="79" customFormat="1" ht="15.75">
      <c r="A28" s="80" t="s">
        <v>78</v>
      </c>
      <c r="B28" s="94">
        <v>0</v>
      </c>
      <c r="C28" s="95">
        <v>0</v>
      </c>
      <c r="D28" s="96">
        <v>0</v>
      </c>
      <c r="E28" s="96">
        <v>0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f>SUM(B28:M28)</f>
        <v>0</v>
      </c>
      <c r="O28" s="96">
        <v>0</v>
      </c>
      <c r="P28" s="78"/>
      <c r="Q28" s="90"/>
    </row>
    <row r="29" spans="1:17" s="79" customFormat="1" ht="16.5" customHeight="1">
      <c r="A29" s="89" t="s">
        <v>39</v>
      </c>
      <c r="B29" s="97">
        <f aca="true" t="shared" si="4" ref="B29:O29">SUM(B30:B33)</f>
        <v>534973051.3</v>
      </c>
      <c r="C29" s="97">
        <f t="shared" si="4"/>
        <v>410048174.71000004</v>
      </c>
      <c r="D29" s="97">
        <f t="shared" si="4"/>
        <v>252516355.73000002</v>
      </c>
      <c r="E29" s="97">
        <f t="shared" si="4"/>
        <v>1094888420.39</v>
      </c>
      <c r="F29" s="97">
        <f t="shared" si="4"/>
        <v>1495572924.3100002</v>
      </c>
      <c r="G29" s="97">
        <f t="shared" si="4"/>
        <v>2194011129.69</v>
      </c>
      <c r="H29" s="97">
        <f t="shared" si="4"/>
        <v>1706320640.74</v>
      </c>
      <c r="I29" s="97">
        <f t="shared" si="4"/>
        <v>1139308042.57</v>
      </c>
      <c r="J29" s="97">
        <f t="shared" si="4"/>
        <v>337398237.36</v>
      </c>
      <c r="K29" s="97">
        <f t="shared" si="4"/>
        <v>978995157.0699999</v>
      </c>
      <c r="L29" s="97">
        <f t="shared" si="4"/>
        <v>788043715.08</v>
      </c>
      <c r="M29" s="97">
        <f>SUM(M30:M33)</f>
        <v>1785388471.34</v>
      </c>
      <c r="N29" s="98">
        <f t="shared" si="1"/>
        <v>12717464320.29</v>
      </c>
      <c r="O29" s="98">
        <f t="shared" si="4"/>
        <v>8664.93</v>
      </c>
      <c r="P29" s="78"/>
      <c r="Q29" s="90"/>
    </row>
    <row r="30" spans="1:17" s="79" customFormat="1" ht="15.75">
      <c r="A30" s="80" t="s">
        <v>45</v>
      </c>
      <c r="B30" s="94">
        <v>51466.15</v>
      </c>
      <c r="C30" s="95">
        <v>308627.32</v>
      </c>
      <c r="D30" s="96">
        <v>600886.83</v>
      </c>
      <c r="E30" s="96">
        <v>199216.32</v>
      </c>
      <c r="F30" s="96">
        <v>602813.56</v>
      </c>
      <c r="G30" s="96">
        <v>301372.66</v>
      </c>
      <c r="H30" s="96">
        <v>182160.19</v>
      </c>
      <c r="I30" s="96">
        <v>335513.86</v>
      </c>
      <c r="J30" s="96">
        <v>265435.68</v>
      </c>
      <c r="K30" s="96">
        <v>163674.7</v>
      </c>
      <c r="L30" s="96">
        <v>226173.66</v>
      </c>
      <c r="M30" s="96">
        <v>113454.07</v>
      </c>
      <c r="N30" s="96">
        <f t="shared" si="1"/>
        <v>3350795.0000000005</v>
      </c>
      <c r="O30" s="96">
        <v>1428.13</v>
      </c>
      <c r="P30" s="78"/>
      <c r="Q30" s="90"/>
    </row>
    <row r="31" spans="1:20" s="79" customFormat="1" ht="15.75">
      <c r="A31" s="80" t="s">
        <v>46</v>
      </c>
      <c r="B31" s="94">
        <v>48564726.03</v>
      </c>
      <c r="C31" s="95">
        <v>56898891.81</v>
      </c>
      <c r="D31" s="96">
        <v>71222528.92</v>
      </c>
      <c r="E31" s="96">
        <v>60541022.13</v>
      </c>
      <c r="F31" s="96">
        <v>79846299.49</v>
      </c>
      <c r="G31" s="96">
        <v>158495400.15</v>
      </c>
      <c r="H31" s="96">
        <v>142272457.55</v>
      </c>
      <c r="I31" s="96">
        <v>332274667.35</v>
      </c>
      <c r="J31" s="96">
        <v>295298774.69</v>
      </c>
      <c r="K31" s="96">
        <v>142179422.31</v>
      </c>
      <c r="L31" s="96">
        <v>279835353.06</v>
      </c>
      <c r="M31" s="96">
        <v>283853426.86</v>
      </c>
      <c r="N31" s="96">
        <f t="shared" si="1"/>
        <v>1951282970.35</v>
      </c>
      <c r="O31" s="96">
        <v>0</v>
      </c>
      <c r="P31" s="143"/>
      <c r="Q31" s="143"/>
      <c r="R31" s="143"/>
      <c r="S31" s="143"/>
      <c r="T31" s="143"/>
    </row>
    <row r="32" spans="1:22" s="79" customFormat="1" ht="15.75" customHeight="1">
      <c r="A32" s="80" t="s">
        <v>47</v>
      </c>
      <c r="B32" s="94">
        <v>58866367.14</v>
      </c>
      <c r="C32" s="95">
        <v>34356459.92</v>
      </c>
      <c r="D32" s="96">
        <v>23392095.73</v>
      </c>
      <c r="E32" s="96">
        <v>15456313.72</v>
      </c>
      <c r="F32" s="96">
        <v>30661855.6</v>
      </c>
      <c r="G32" s="96">
        <v>29197854.19</v>
      </c>
      <c r="H32" s="96">
        <v>235709186.22</v>
      </c>
      <c r="I32" s="96">
        <v>46838942.7</v>
      </c>
      <c r="J32" s="96">
        <v>35018174.61</v>
      </c>
      <c r="K32" s="96">
        <v>36246125.13</v>
      </c>
      <c r="L32" s="96">
        <v>52366737.73</v>
      </c>
      <c r="M32" s="96">
        <v>48822038.63</v>
      </c>
      <c r="N32" s="96">
        <f t="shared" si="1"/>
        <v>646932151.32</v>
      </c>
      <c r="O32" s="96">
        <v>7236.8</v>
      </c>
      <c r="P32" s="143"/>
      <c r="Q32" s="143"/>
      <c r="R32" s="143"/>
      <c r="S32" s="143"/>
      <c r="T32" s="143"/>
      <c r="U32" s="61"/>
      <c r="V32" s="61"/>
    </row>
    <row r="33" spans="1:22" s="79" customFormat="1" ht="15.75">
      <c r="A33" s="82" t="s">
        <v>48</v>
      </c>
      <c r="B33" s="99">
        <v>427490491.98</v>
      </c>
      <c r="C33" s="100">
        <v>318484195.66</v>
      </c>
      <c r="D33" s="101">
        <v>157300844.25</v>
      </c>
      <c r="E33" s="101">
        <v>1018691868.22</v>
      </c>
      <c r="F33" s="101">
        <v>1384461955.66</v>
      </c>
      <c r="G33" s="101">
        <v>2006016502.69</v>
      </c>
      <c r="H33" s="101">
        <v>1328156836.78</v>
      </c>
      <c r="I33" s="101">
        <v>759858918.66</v>
      </c>
      <c r="J33" s="101">
        <v>6815852.38</v>
      </c>
      <c r="K33" s="101">
        <v>800405934.93</v>
      </c>
      <c r="L33" s="101">
        <v>455615450.63</v>
      </c>
      <c r="M33" s="101">
        <v>1452599551.78</v>
      </c>
      <c r="N33" s="101">
        <f t="shared" si="1"/>
        <v>10115898403.62</v>
      </c>
      <c r="O33" s="101">
        <v>0</v>
      </c>
      <c r="Q33" s="90"/>
      <c r="U33" s="61"/>
      <c r="V33" s="61"/>
    </row>
    <row r="34" spans="1:17" s="79" customFormat="1" ht="15.75">
      <c r="A34" s="88" t="s">
        <v>4</v>
      </c>
      <c r="B34" s="102">
        <f aca="true" t="shared" si="5" ref="B34:O34">B20-B29</f>
        <v>4042208968.42</v>
      </c>
      <c r="C34" s="102">
        <f t="shared" si="5"/>
        <v>4225037208.5</v>
      </c>
      <c r="D34" s="102">
        <f t="shared" si="5"/>
        <v>4523618515.800001</v>
      </c>
      <c r="E34" s="102">
        <f t="shared" si="5"/>
        <v>3613334844.9399996</v>
      </c>
      <c r="F34" s="102">
        <f t="shared" si="5"/>
        <v>3327065067.0999994</v>
      </c>
      <c r="G34" s="102">
        <f t="shared" si="5"/>
        <v>4279317521.280001</v>
      </c>
      <c r="H34" s="102">
        <f t="shared" si="5"/>
        <v>3415183444.2799997</v>
      </c>
      <c r="I34" s="102">
        <f t="shared" si="5"/>
        <v>3970987401.410001</v>
      </c>
      <c r="J34" s="102">
        <f t="shared" si="5"/>
        <v>4890284536.88</v>
      </c>
      <c r="K34" s="102">
        <f t="shared" si="5"/>
        <v>4015463819.37</v>
      </c>
      <c r="L34" s="102">
        <f t="shared" si="5"/>
        <v>4399497535.05</v>
      </c>
      <c r="M34" s="102">
        <f t="shared" si="5"/>
        <v>5749317255.12</v>
      </c>
      <c r="N34" s="102">
        <f t="shared" si="5"/>
        <v>50451316118.15</v>
      </c>
      <c r="O34" s="103">
        <f t="shared" si="5"/>
        <v>245240112.1</v>
      </c>
      <c r="Q34" s="90"/>
    </row>
    <row r="35" spans="1:15" ht="15.75">
      <c r="A35" s="42"/>
      <c r="B35" s="42"/>
      <c r="C35" s="42"/>
      <c r="D35" s="42"/>
      <c r="E35" s="42"/>
      <c r="F35" s="43"/>
      <c r="G35" s="43"/>
      <c r="H35" s="43"/>
      <c r="I35" s="43"/>
      <c r="J35" s="43"/>
      <c r="K35" s="43"/>
      <c r="L35" s="43"/>
      <c r="M35" s="42"/>
      <c r="N35" s="42"/>
      <c r="O35" s="42"/>
    </row>
    <row r="36" spans="1:15" ht="15.75">
      <c r="A36" s="131" t="s">
        <v>5</v>
      </c>
      <c r="B36" s="131"/>
      <c r="C36" s="131"/>
      <c r="D36" s="131"/>
      <c r="E36" s="131"/>
      <c r="F36" s="130" t="s">
        <v>6</v>
      </c>
      <c r="G36" s="131"/>
      <c r="H36" s="131"/>
      <c r="I36" s="131"/>
      <c r="J36" s="131"/>
      <c r="K36" s="131"/>
      <c r="L36" s="130" t="s">
        <v>40</v>
      </c>
      <c r="M36" s="131"/>
      <c r="N36" s="131"/>
      <c r="O36" s="131"/>
    </row>
    <row r="37" spans="1:15" ht="15.75">
      <c r="A37" s="44" t="s">
        <v>11</v>
      </c>
      <c r="B37" s="45"/>
      <c r="C37" s="45"/>
      <c r="D37" s="45"/>
      <c r="E37" s="45"/>
      <c r="F37" s="46"/>
      <c r="G37" s="47"/>
      <c r="H37" s="47"/>
      <c r="I37" s="47"/>
      <c r="J37" s="47"/>
      <c r="K37" s="105">
        <f>88174564730.41</f>
        <v>88174564730.41</v>
      </c>
      <c r="L37" s="141" t="s">
        <v>12</v>
      </c>
      <c r="M37" s="142"/>
      <c r="N37" s="142"/>
      <c r="O37" s="142"/>
    </row>
    <row r="38" spans="1:17" ht="15.75">
      <c r="A38" s="44" t="s">
        <v>70</v>
      </c>
      <c r="B38" s="45"/>
      <c r="C38" s="45"/>
      <c r="D38" s="45"/>
      <c r="E38" s="45"/>
      <c r="F38" s="49"/>
      <c r="G38" s="41"/>
      <c r="H38" s="50"/>
      <c r="I38" s="50"/>
      <c r="J38" s="50"/>
      <c r="K38" s="51">
        <v>0</v>
      </c>
      <c r="L38" s="141" t="s">
        <v>12</v>
      </c>
      <c r="M38" s="142"/>
      <c r="N38" s="142"/>
      <c r="O38" s="142"/>
      <c r="P38" s="33"/>
      <c r="Q38" s="33"/>
    </row>
    <row r="39" spans="1:17" ht="15.75">
      <c r="A39" s="44" t="s">
        <v>71</v>
      </c>
      <c r="B39" s="91"/>
      <c r="C39" s="91"/>
      <c r="D39" s="91"/>
      <c r="E39" s="91"/>
      <c r="F39" s="49"/>
      <c r="G39" s="41"/>
      <c r="H39" s="50"/>
      <c r="I39" s="50"/>
      <c r="J39" s="50"/>
      <c r="K39" s="51">
        <v>0</v>
      </c>
      <c r="L39" s="141" t="s">
        <v>12</v>
      </c>
      <c r="M39" s="142"/>
      <c r="N39" s="142"/>
      <c r="O39" s="142"/>
      <c r="P39" s="33"/>
      <c r="Q39" s="33"/>
    </row>
    <row r="40" spans="1:17" ht="15.75">
      <c r="A40" s="52" t="s">
        <v>72</v>
      </c>
      <c r="B40" s="45"/>
      <c r="C40" s="45"/>
      <c r="D40" s="45"/>
      <c r="E40" s="45"/>
      <c r="F40" s="49"/>
      <c r="G40" s="41"/>
      <c r="H40" s="50"/>
      <c r="I40" s="50"/>
      <c r="J40" s="50"/>
      <c r="K40" s="106">
        <f>K37-K38-K39</f>
        <v>88174564730.41</v>
      </c>
      <c r="L40" s="141" t="s">
        <v>12</v>
      </c>
      <c r="M40" s="142"/>
      <c r="N40" s="142"/>
      <c r="O40" s="142"/>
      <c r="P40" s="33"/>
      <c r="Q40" s="33"/>
    </row>
    <row r="41" spans="1:17" ht="15.75">
      <c r="A41" s="70" t="s">
        <v>73</v>
      </c>
      <c r="B41" s="71"/>
      <c r="C41" s="71"/>
      <c r="D41" s="71"/>
      <c r="E41" s="71"/>
      <c r="F41" s="72"/>
      <c r="G41" s="63"/>
      <c r="H41" s="73"/>
      <c r="I41" s="73"/>
      <c r="J41" s="73"/>
      <c r="K41" s="104">
        <f>N34+O34</f>
        <v>50696556230.25</v>
      </c>
      <c r="L41" s="74"/>
      <c r="M41" s="75"/>
      <c r="N41" s="75"/>
      <c r="O41" s="76">
        <f>K41/K40*100</f>
        <v>57.49566939769147</v>
      </c>
      <c r="P41" s="33"/>
      <c r="Q41" s="33"/>
    </row>
    <row r="42" spans="1:17" ht="15.75">
      <c r="A42" s="137" t="s">
        <v>74</v>
      </c>
      <c r="B42" s="137"/>
      <c r="C42" s="137"/>
      <c r="D42" s="137"/>
      <c r="E42" s="137"/>
      <c r="F42" s="55"/>
      <c r="G42" s="43"/>
      <c r="H42" s="43"/>
      <c r="I42" s="43"/>
      <c r="J42" s="43"/>
      <c r="K42" s="106">
        <f>$K$40*O42/100</f>
        <v>52904738838.246</v>
      </c>
      <c r="L42" s="48"/>
      <c r="M42" s="56"/>
      <c r="N42" s="56"/>
      <c r="O42" s="53">
        <v>60</v>
      </c>
      <c r="P42" s="33"/>
      <c r="Q42" s="113"/>
    </row>
    <row r="43" spans="1:17" ht="15.75">
      <c r="A43" s="54" t="s">
        <v>75</v>
      </c>
      <c r="B43" s="54"/>
      <c r="C43" s="54"/>
      <c r="D43" s="54"/>
      <c r="E43" s="54"/>
      <c r="F43" s="55"/>
      <c r="G43" s="43"/>
      <c r="H43" s="43"/>
      <c r="I43" s="43"/>
      <c r="J43" s="43"/>
      <c r="K43" s="106">
        <f>$K$40*O43/100</f>
        <v>50259501896.3337</v>
      </c>
      <c r="L43" s="48"/>
      <c r="M43" s="56"/>
      <c r="N43" s="56"/>
      <c r="O43" s="53">
        <f>O42*0.95</f>
        <v>57</v>
      </c>
      <c r="P43" s="33"/>
      <c r="Q43" s="33"/>
    </row>
    <row r="44" spans="1:17" ht="15.75">
      <c r="A44" s="54" t="s">
        <v>76</v>
      </c>
      <c r="B44" s="54"/>
      <c r="C44" s="54"/>
      <c r="D44" s="54"/>
      <c r="E44" s="54"/>
      <c r="F44" s="57"/>
      <c r="G44" s="42"/>
      <c r="H44" s="42"/>
      <c r="I44" s="42"/>
      <c r="J44" s="42"/>
      <c r="K44" s="107">
        <f>$K$40*O44/100</f>
        <v>47614264954.42141</v>
      </c>
      <c r="L44" s="48"/>
      <c r="M44" s="56"/>
      <c r="N44" s="56"/>
      <c r="O44" s="53">
        <f>O42*0.9</f>
        <v>54</v>
      </c>
      <c r="P44" s="33"/>
      <c r="Q44" s="33"/>
    </row>
    <row r="45" spans="6:12" ht="7.5" customHeight="1">
      <c r="F45" s="33"/>
      <c r="G45" s="33"/>
      <c r="H45" s="33"/>
      <c r="I45" s="33"/>
      <c r="J45" s="33"/>
      <c r="K45" s="33"/>
      <c r="L45" s="58"/>
    </row>
    <row r="46" spans="1:15" s="28" customFormat="1" ht="15">
      <c r="A46" s="30" t="s">
        <v>61</v>
      </c>
      <c r="B46" s="29"/>
      <c r="C46" s="29"/>
      <c r="D46" s="29"/>
      <c r="E46" s="29"/>
      <c r="F46" s="29"/>
      <c r="G46" s="29"/>
      <c r="H46" s="29"/>
      <c r="I46" s="86"/>
      <c r="J46" s="29"/>
      <c r="K46" s="29"/>
      <c r="L46" s="115"/>
      <c r="M46" s="30"/>
      <c r="O46" s="84"/>
    </row>
    <row r="47" spans="1:15" s="28" customFormat="1" ht="15">
      <c r="A47" s="136" t="s">
        <v>60</v>
      </c>
      <c r="B47" s="136"/>
      <c r="C47" s="136"/>
      <c r="D47" s="136"/>
      <c r="E47" s="31"/>
      <c r="F47" s="31"/>
      <c r="G47" s="31"/>
      <c r="H47" s="31"/>
      <c r="I47" s="31"/>
      <c r="J47" s="31"/>
      <c r="K47" s="87"/>
      <c r="L47" s="31"/>
      <c r="M47" s="30"/>
      <c r="N47" s="109"/>
      <c r="O47" s="109"/>
    </row>
    <row r="48" spans="1:15" s="28" customFormat="1" ht="15" customHeight="1">
      <c r="A48" s="140" t="s">
        <v>95</v>
      </c>
      <c r="B48" s="140"/>
      <c r="C48" s="140"/>
      <c r="D48" s="140"/>
      <c r="E48" s="110"/>
      <c r="F48" s="110"/>
      <c r="G48" s="110"/>
      <c r="H48" s="110"/>
      <c r="I48" s="110"/>
      <c r="J48" s="110"/>
      <c r="K48" s="110"/>
      <c r="L48" s="110"/>
      <c r="M48" s="111"/>
      <c r="N48" s="112"/>
      <c r="O48" s="112"/>
    </row>
    <row r="49" spans="1:15" s="28" customFormat="1" ht="15">
      <c r="A49" s="139" t="s">
        <v>98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</row>
    <row r="50" spans="1:15" s="28" customFormat="1" ht="30.75" customHeight="1">
      <c r="A50" s="139" t="s">
        <v>97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</row>
    <row r="51" spans="1:15" s="59" customFormat="1" ht="46.5" customHeight="1">
      <c r="A51" s="138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</row>
    <row r="52" spans="1:15" s="59" customFormat="1" ht="14.25" customHeight="1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</row>
    <row r="53" spans="1:15" s="59" customFormat="1" ht="32.25" customHeight="1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</row>
    <row r="54" spans="1:13" ht="15.75" customHeight="1">
      <c r="A54" s="61"/>
      <c r="B54" s="61"/>
      <c r="C54" s="61"/>
      <c r="D54" s="61"/>
      <c r="E54" s="61"/>
      <c r="G54" s="61"/>
      <c r="H54" s="61"/>
      <c r="I54" s="61"/>
      <c r="J54" s="61"/>
      <c r="K54" s="61"/>
      <c r="L54" s="61"/>
      <c r="M54" s="61"/>
    </row>
    <row r="55" spans="1:15" ht="15.75" customHeight="1">
      <c r="A55" s="120" t="s">
        <v>80</v>
      </c>
      <c r="B55" s="120"/>
      <c r="C55" s="119" t="s">
        <v>81</v>
      </c>
      <c r="D55" s="119"/>
      <c r="E55" s="119"/>
      <c r="F55" s="119"/>
      <c r="G55" s="119"/>
      <c r="H55" s="119"/>
      <c r="I55" s="119"/>
      <c r="J55" s="119" t="s">
        <v>77</v>
      </c>
      <c r="K55" s="119"/>
      <c r="L55" s="119"/>
      <c r="M55" s="119"/>
      <c r="N55" s="119"/>
      <c r="O55" s="119"/>
    </row>
    <row r="56" spans="1:15" ht="15.75" customHeight="1">
      <c r="A56" s="120" t="s">
        <v>68</v>
      </c>
      <c r="B56" s="120"/>
      <c r="C56" s="119" t="s">
        <v>69</v>
      </c>
      <c r="D56" s="119"/>
      <c r="E56" s="119"/>
      <c r="F56" s="119"/>
      <c r="G56" s="119"/>
      <c r="H56" s="119"/>
      <c r="I56" s="119"/>
      <c r="J56" s="119" t="s">
        <v>79</v>
      </c>
      <c r="K56" s="119"/>
      <c r="L56" s="119"/>
      <c r="M56" s="119"/>
      <c r="N56" s="119"/>
      <c r="O56" s="119"/>
    </row>
    <row r="57" ht="15.75">
      <c r="X57" s="32" t="s">
        <v>49</v>
      </c>
    </row>
    <row r="58" spans="1:12" ht="15.75">
      <c r="A58" s="32" t="s">
        <v>3</v>
      </c>
      <c r="L58" s="60"/>
    </row>
    <row r="59" ht="15.75">
      <c r="L59" s="60"/>
    </row>
    <row r="60" spans="1:13" ht="14.25" customHeight="1">
      <c r="A60" s="119"/>
      <c r="B60" s="119"/>
      <c r="C60" s="119"/>
      <c r="D60" s="119"/>
      <c r="E60" s="119"/>
      <c r="F60" s="85" t="s">
        <v>63</v>
      </c>
      <c r="G60" s="85"/>
      <c r="H60" s="85"/>
      <c r="I60" s="85"/>
      <c r="J60" s="85"/>
      <c r="K60" s="85"/>
      <c r="L60" s="85"/>
      <c r="M60" s="85"/>
    </row>
    <row r="61" spans="1:13" ht="15.75">
      <c r="A61" s="119"/>
      <c r="B61" s="119"/>
      <c r="C61" s="119"/>
      <c r="D61" s="119"/>
      <c r="E61" s="119"/>
      <c r="F61" s="38" t="s">
        <v>64</v>
      </c>
      <c r="G61" s="38"/>
      <c r="H61" s="38"/>
      <c r="I61" s="38"/>
      <c r="J61" s="38"/>
      <c r="K61" s="38"/>
      <c r="L61" s="38"/>
      <c r="M61" s="38"/>
    </row>
    <row r="62" spans="1:13" ht="15.75">
      <c r="A62" s="61"/>
      <c r="B62" s="61"/>
      <c r="C62" s="61"/>
      <c r="J62" s="62"/>
      <c r="K62" s="62"/>
      <c r="L62" s="62"/>
      <c r="M62" s="62"/>
    </row>
  </sheetData>
  <sheetProtection/>
  <mergeCells count="44">
    <mergeCell ref="P31:T32"/>
    <mergeCell ref="A60:E60"/>
    <mergeCell ref="L40:O40"/>
    <mergeCell ref="A36:E36"/>
    <mergeCell ref="J56:O56"/>
    <mergeCell ref="A49:O49"/>
    <mergeCell ref="L39:O39"/>
    <mergeCell ref="A52:O52"/>
    <mergeCell ref="A61:E61"/>
    <mergeCell ref="A42:E42"/>
    <mergeCell ref="A51:O51"/>
    <mergeCell ref="A50:O50"/>
    <mergeCell ref="F36:K36"/>
    <mergeCell ref="A56:B56"/>
    <mergeCell ref="A48:D48"/>
    <mergeCell ref="C56:I56"/>
    <mergeCell ref="L37:O37"/>
    <mergeCell ref="L38:O38"/>
    <mergeCell ref="B14:O14"/>
    <mergeCell ref="B15:N15"/>
    <mergeCell ref="A13:A19"/>
    <mergeCell ref="A47:D47"/>
    <mergeCell ref="D16:D19"/>
    <mergeCell ref="M16:M19"/>
    <mergeCell ref="G16:G19"/>
    <mergeCell ref="L36:O36"/>
    <mergeCell ref="H16:H19"/>
    <mergeCell ref="J16:J19"/>
    <mergeCell ref="A5:O5"/>
    <mergeCell ref="A6:O6"/>
    <mergeCell ref="A7:O7"/>
    <mergeCell ref="A8:O8"/>
    <mergeCell ref="A9:O9"/>
    <mergeCell ref="B13:O13"/>
    <mergeCell ref="I16:I19"/>
    <mergeCell ref="J55:O55"/>
    <mergeCell ref="C55:I55"/>
    <mergeCell ref="A55:B55"/>
    <mergeCell ref="E16:E19"/>
    <mergeCell ref="F16:F19"/>
    <mergeCell ref="K16:K19"/>
    <mergeCell ref="L16:L19"/>
    <mergeCell ref="B16:B19"/>
    <mergeCell ref="C16:C19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9" r:id="rId2"/>
  <ignoredErrors>
    <ignoredError sqref="N20:N23 N29:N31 N24:N26" formula="1"/>
    <ignoredError sqref="O41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showGridLines="0" zoomScale="90" zoomScaleNormal="90" zoomScalePageLayoutView="0" workbookViewId="0" topLeftCell="A1">
      <selection activeCell="B2" sqref="B2:G8"/>
    </sheetView>
  </sheetViews>
  <sheetFormatPr defaultColWidth="9.140625" defaultRowHeight="12.75"/>
  <cols>
    <col min="2" max="2" width="24.00390625" style="0" customWidth="1"/>
    <col min="3" max="3" width="24.57421875" style="0" customWidth="1"/>
    <col min="4" max="4" width="23.421875" style="0" customWidth="1"/>
    <col min="5" max="5" width="24.00390625" style="0" customWidth="1"/>
    <col min="6" max="6" width="24.57421875" style="0" customWidth="1"/>
    <col min="7" max="7" width="23.57421875" style="0" customWidth="1"/>
    <col min="8" max="8" width="15.7109375" style="0" customWidth="1"/>
    <col min="9" max="10" width="14.421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47" t="s">
        <v>13</v>
      </c>
      <c r="C2" s="147"/>
      <c r="D2" s="147"/>
      <c r="E2" s="147"/>
      <c r="F2" s="147"/>
      <c r="G2" s="147"/>
      <c r="H2" s="1"/>
      <c r="I2" s="1"/>
      <c r="J2" s="1"/>
    </row>
    <row r="3" spans="1:10" ht="12.75">
      <c r="A3" s="1"/>
      <c r="B3" s="146" t="s">
        <v>14</v>
      </c>
      <c r="C3" s="146"/>
      <c r="D3" s="146"/>
      <c r="E3" s="145" t="s">
        <v>65</v>
      </c>
      <c r="F3" s="146"/>
      <c r="G3" s="146"/>
      <c r="H3" s="13"/>
      <c r="I3" s="1"/>
      <c r="J3" s="1"/>
    </row>
    <row r="4" spans="1:10" ht="15" customHeight="1">
      <c r="A4" s="1"/>
      <c r="B4" s="146" t="s">
        <v>15</v>
      </c>
      <c r="C4" s="146"/>
      <c r="D4" s="146"/>
      <c r="E4" s="145" t="s">
        <v>20</v>
      </c>
      <c r="F4" s="146"/>
      <c r="G4" s="146"/>
      <c r="H4" s="13"/>
      <c r="I4" s="1"/>
      <c r="J4" s="1"/>
    </row>
    <row r="5" spans="1:11" ht="12.75">
      <c r="A5" s="1"/>
      <c r="B5" s="14" t="s">
        <v>16</v>
      </c>
      <c r="C5" s="15" t="s">
        <v>19</v>
      </c>
      <c r="D5" s="15" t="s">
        <v>17</v>
      </c>
      <c r="E5" s="16" t="s">
        <v>21</v>
      </c>
      <c r="F5" s="17" t="s">
        <v>24</v>
      </c>
      <c r="G5" s="18" t="s">
        <v>19</v>
      </c>
      <c r="H5" s="13"/>
      <c r="I5" s="1"/>
      <c r="J5" s="1"/>
      <c r="K5" s="4"/>
    </row>
    <row r="6" spans="1:8" ht="12.75">
      <c r="A6" s="1"/>
      <c r="B6" s="14"/>
      <c r="C6" s="19"/>
      <c r="D6" s="19"/>
      <c r="E6" s="14" t="s">
        <v>22</v>
      </c>
      <c r="F6" s="19"/>
      <c r="G6" s="20"/>
      <c r="H6" s="4"/>
    </row>
    <row r="7" spans="1:8" ht="12.75">
      <c r="A7" s="1"/>
      <c r="B7" s="21" t="s">
        <v>8</v>
      </c>
      <c r="C7" s="22" t="s">
        <v>9</v>
      </c>
      <c r="D7" s="22" t="s">
        <v>18</v>
      </c>
      <c r="E7" s="21" t="s">
        <v>23</v>
      </c>
      <c r="F7" s="22" t="s">
        <v>25</v>
      </c>
      <c r="G7" s="23" t="s">
        <v>26</v>
      </c>
      <c r="H7" s="4"/>
    </row>
    <row r="8" spans="1:8" ht="12.75">
      <c r="A8" s="1"/>
      <c r="B8" s="24">
        <v>49</v>
      </c>
      <c r="C8" s="25">
        <v>61.73</v>
      </c>
      <c r="D8" s="26">
        <f>C8-B8</f>
        <v>12.729999999999997</v>
      </c>
      <c r="E8" s="24">
        <f>D8/3</f>
        <v>4.243333333333332</v>
      </c>
      <c r="F8" s="25">
        <f>C8-E8</f>
        <v>57.486666666666665</v>
      </c>
      <c r="G8" s="27">
        <f>'anexo I quadrimestral'!$O$41</f>
        <v>57.49566939769147</v>
      </c>
      <c r="H8" s="4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</sheetData>
  <sheetProtection/>
  <mergeCells count="5">
    <mergeCell ref="E3:G3"/>
    <mergeCell ref="E4:G4"/>
    <mergeCell ref="B3:D3"/>
    <mergeCell ref="B4:D4"/>
    <mergeCell ref="B2:G2"/>
  </mergeCells>
  <printOptions/>
  <pageMargins left="0.511811024" right="0.511811024" top="0.787401575" bottom="0.787401575" header="0.31496062" footer="0.31496062"/>
  <pageSetup orientation="portrait" paperSize="9"/>
  <ignoredErrors>
    <ignoredError sqref="B3 E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L8"/>
  <sheetViews>
    <sheetView showGridLines="0" zoomScale="90" zoomScaleNormal="90" zoomScalePageLayoutView="0" workbookViewId="0" topLeftCell="A1">
      <selection activeCell="D18" sqref="D18"/>
    </sheetView>
  </sheetViews>
  <sheetFormatPr defaultColWidth="9.140625" defaultRowHeight="12.75"/>
  <cols>
    <col min="2" max="2" width="31.00390625" style="0" customWidth="1"/>
    <col min="3" max="3" width="10.7109375" style="0" customWidth="1"/>
    <col min="4" max="4" width="12.7109375" style="0" bestFit="1" customWidth="1"/>
    <col min="5" max="5" width="17.140625" style="0" customWidth="1"/>
  </cols>
  <sheetData>
    <row r="2" spans="2:11" ht="15.75">
      <c r="B2" s="148" t="s">
        <v>13</v>
      </c>
      <c r="C2" s="148"/>
      <c r="D2" s="148"/>
      <c r="E2" s="148"/>
      <c r="F2" s="148"/>
      <c r="G2" s="148"/>
      <c r="H2" s="148"/>
      <c r="I2" s="148"/>
      <c r="J2" s="148"/>
      <c r="K2" s="148"/>
    </row>
    <row r="3" spans="1:12" ht="15">
      <c r="A3" s="4"/>
      <c r="B3" s="149" t="s">
        <v>50</v>
      </c>
      <c r="C3" s="150">
        <v>2016</v>
      </c>
      <c r="D3" s="150"/>
      <c r="E3" s="150"/>
      <c r="F3" s="150">
        <v>2017</v>
      </c>
      <c r="G3" s="150"/>
      <c r="H3" s="150"/>
      <c r="I3" s="150">
        <v>2018</v>
      </c>
      <c r="J3" s="150"/>
      <c r="K3" s="151"/>
      <c r="L3" s="4"/>
    </row>
    <row r="4" spans="1:12" ht="15">
      <c r="A4" s="4"/>
      <c r="B4" s="149"/>
      <c r="C4" s="150" t="s">
        <v>15</v>
      </c>
      <c r="D4" s="150"/>
      <c r="E4" s="150"/>
      <c r="F4" s="150" t="s">
        <v>56</v>
      </c>
      <c r="G4" s="150"/>
      <c r="H4" s="150"/>
      <c r="I4" s="150" t="s">
        <v>56</v>
      </c>
      <c r="J4" s="150"/>
      <c r="K4" s="151"/>
      <c r="L4" s="4"/>
    </row>
    <row r="5" spans="1:12" s="10" customFormat="1" ht="28.5" customHeight="1">
      <c r="A5" s="7"/>
      <c r="B5" s="149"/>
      <c r="C5" s="8" t="s">
        <v>51</v>
      </c>
      <c r="D5" s="8" t="s">
        <v>52</v>
      </c>
      <c r="E5" s="11" t="s">
        <v>59</v>
      </c>
      <c r="F5" s="8" t="s">
        <v>53</v>
      </c>
      <c r="G5" s="8" t="s">
        <v>54</v>
      </c>
      <c r="H5" s="8" t="s">
        <v>55</v>
      </c>
      <c r="I5" s="8" t="s">
        <v>53</v>
      </c>
      <c r="J5" s="8" t="s">
        <v>54</v>
      </c>
      <c r="K5" s="9" t="s">
        <v>55</v>
      </c>
      <c r="L5" s="7"/>
    </row>
    <row r="6" spans="1:12" ht="15">
      <c r="A6" s="4"/>
      <c r="B6" s="6" t="s">
        <v>57</v>
      </c>
      <c r="C6" s="3">
        <v>61.73</v>
      </c>
      <c r="D6" s="3">
        <f>C6-49</f>
        <v>12.729999999999997</v>
      </c>
      <c r="E6" s="12"/>
      <c r="F6" s="3"/>
      <c r="G6" s="3"/>
      <c r="H6" s="3"/>
      <c r="I6" s="3"/>
      <c r="J6" s="3"/>
      <c r="K6" s="5"/>
      <c r="L6" s="4"/>
    </row>
    <row r="7" spans="1:12" ht="15">
      <c r="A7" s="4"/>
      <c r="B7" s="6" t="s">
        <v>58</v>
      </c>
      <c r="C7" s="3"/>
      <c r="D7" s="3"/>
      <c r="E7" s="3"/>
      <c r="F7" s="3"/>
      <c r="G7" s="3"/>
      <c r="H7" s="3"/>
      <c r="I7" s="3"/>
      <c r="J7" s="3"/>
      <c r="K7" s="5"/>
      <c r="L7" s="4"/>
    </row>
    <row r="8" spans="2:11" ht="15">
      <c r="B8" s="2"/>
      <c r="C8" s="2"/>
      <c r="D8" s="2"/>
      <c r="E8" s="2"/>
      <c r="F8" s="2"/>
      <c r="G8" s="2"/>
      <c r="H8" s="2"/>
      <c r="I8" s="2"/>
      <c r="J8" s="2"/>
      <c r="K8" s="2"/>
    </row>
  </sheetData>
  <sheetProtection/>
  <mergeCells count="8">
    <mergeCell ref="B2:K2"/>
    <mergeCell ref="B3:B5"/>
    <mergeCell ref="C3:E3"/>
    <mergeCell ref="C4:E4"/>
    <mergeCell ref="F4:H4"/>
    <mergeCell ref="F3:H3"/>
    <mergeCell ref="I4:K4"/>
    <mergeCell ref="I3:K3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Jfernandes</dc:creator>
  <cp:keywords/>
  <dc:description/>
  <cp:lastModifiedBy>Yago Barros Barbosa</cp:lastModifiedBy>
  <cp:lastPrinted>2024-02-22T19:45:49Z</cp:lastPrinted>
  <dcterms:created xsi:type="dcterms:W3CDTF">2002-12-13T17:59:57Z</dcterms:created>
  <dcterms:modified xsi:type="dcterms:W3CDTF">2024-02-28T16:09:46Z</dcterms:modified>
  <cp:category/>
  <cp:version/>
  <cp:contentType/>
  <cp:contentStatus/>
</cp:coreProperties>
</file>