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8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4'!$A$1:$M$210</definedName>
  </definedNames>
  <calcPr fullCalcOnLoad="1"/>
</workbook>
</file>

<file path=xl/sharedStrings.xml><?xml version="1.0" encoding="utf-8"?>
<sst xmlns="http://schemas.openxmlformats.org/spreadsheetml/2006/main" count="325" uniqueCount="162">
  <si>
    <t>RECEITAS REALIZADAS</t>
  </si>
  <si>
    <t>ATUALIZADA</t>
  </si>
  <si>
    <t>RESERVA ORÇAMENTÁRIA DO RPPS</t>
  </si>
  <si>
    <t>PREVISÃO ORÇAMENTÁRIA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</si>
  <si>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</si>
  <si>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</si>
  <si>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</si>
  <si>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</si>
  <si>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</si>
  <si>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</si>
  <si>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</si>
  <si>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</si>
  <si>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</si>
  <si>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</si>
  <si>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</si>
  <si>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</si>
  <si>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</si>
  <si>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</si>
  <si>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</si>
  <si>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</si>
  <si>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</si>
  <si>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</si>
  <si>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</si>
  <si>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</si>
  <si>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</si>
  <si>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</si>
  <si>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</si>
  <si>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</si>
  <si>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</si>
  <si>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</si>
  <si>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</si>
  <si>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</si>
  <si>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</si>
  <si>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</si>
  <si>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</si>
  <si>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</si>
  <si>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</si>
  <si>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</si>
  <si>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</si>
  <si>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</si>
  <si>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</si>
  <si>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</si>
  <si>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</si>
  <si>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</si>
  <si>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</si>
  <si>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</si>
  <si>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</si>
  <si>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</si>
  <si>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</si>
  <si>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</si>
  <si>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</si>
  <si>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</si>
  <si>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</si>
  <si>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</si>
  <si>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</si>
  <si>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</si>
  <si>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</si>
  <si>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</si>
  <si>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</si>
  <si>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</si>
  <si>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</si>
  <si>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</si>
  <si>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</si>
  <si>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</si>
  <si>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</si>
  <si>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</si>
  <si>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</si>
  <si>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</si>
  <si>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</si>
  <si>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</si>
  <si>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</si>
  <si>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</si>
  <si>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</si>
  <si>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</si>
  <si>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</si>
  <si>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</si>
  <si>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</si>
  <si>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</si>
  <si>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</si>
  <si>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</si>
  <si>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</si>
  <si>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</si>
  <si>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</si>
  <si>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</si>
  <si>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</si>
  <si>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</si>
  <si>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</si>
  <si>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</si>
  <si>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</si>
  <si>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</si>
  <si>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</si>
  <si>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</si>
  <si>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</si>
  <si>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</si>
  <si>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</si>
  <si>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</si>
  <si>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</si>
  <si>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</si>
  <si>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</si>
  <si>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</si>
  <si>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</si>
  <si>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</si>
  <si>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</si>
  <si>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</si>
  <si>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</si>
  <si>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</si>
  <si>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</si>
  <si>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</si>
  <si>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DESPESAS PREVIDENCIÁRIAS - RPPS (FUNDO EM REPARTIÇÃO)</t>
  </si>
  <si>
    <t>APORTES DE RECURSOS PARA O FUNDO EM REPARTIÇÃO DO RPPS</t>
  </si>
  <si>
    <t>ADMINISTRAÇÃO DO REGIME PRÓPRIO DE PREVIDÊNCIA DOS SERVIDORES - RPPS</t>
  </si>
  <si>
    <t>Receitas Correntes</t>
  </si>
  <si>
    <t>Pessoal e Encargos Sociais</t>
  </si>
  <si>
    <t>Demais Despesas Correntes</t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</si>
  <si>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</si>
  <si>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</si>
  <si>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</si>
  <si>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</si>
  <si>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DESPESAS PREVIDENCIÁRIAS (BENEFÍCIOS MANTIDOS PELO TESOURO)</t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</si>
  <si>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</si>
  <si>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</si>
  <si>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</si>
  <si>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</si>
  <si>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</si>
  <si>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</si>
  <si>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Inatividade</t>
  </si>
  <si>
    <t>Outras Despesas</t>
  </si>
  <si>
    <t>DESPESAS COM INATIVOS E PENSIONISTAS MILITARES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</si>
  <si>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</si>
  <si>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INSCRITAS EM RESTOS A PAGAR NÃO PROCESSADOS</t>
  </si>
  <si>
    <t xml:space="preserve"> No Exercício</t>
  </si>
  <si>
    <t>(g)</t>
  </si>
  <si>
    <t>Yasmim da Costa Monteiro</t>
  </si>
  <si>
    <t>Subsecretária de Contabilidade Geral - ID: 4.461.243-5</t>
  </si>
  <si>
    <t>Contadora - CRC-RJ-114428/O-0</t>
  </si>
  <si>
    <t>DEMONSTRATIVO DAS RECEITAS E DESPESAS PREVIDENCIÁRIAS DO REGIME PRÓPRIO DOS SERVIDORES PÚBLICOS</t>
  </si>
  <si>
    <t>GOVERNO DO ESTADO DO RIO DE JANEIRO</t>
  </si>
  <si>
    <t>RELATÓRIO RESUMIDO DA EXECUÇÃO ORÇAMENTÁRIA</t>
  </si>
  <si>
    <t>ORÇAMENTO DA SEGURIDADE SOCIAL</t>
  </si>
  <si>
    <t>BENS E DIREITOS DO RPPS  (FUNDO EM CAPITALIZAÇÃO)</t>
  </si>
  <si>
    <t>RECEITAS CORRENTES (VII)</t>
  </si>
  <si>
    <t>RECEITAS DE CAPITAL (VIII)</t>
  </si>
  <si>
    <t>TOTAL DAS RECEITAS DO FUNDO EM REPARTIÇÃO (IX) = (VII + VIII)</t>
  </si>
  <si>
    <t>TOTAL DAS DESPESAS DO FUNDO EM REPARTIÇÃO (X)</t>
  </si>
  <si>
    <r>
      <t>RESULTADO PREVIDENCIÁRIO - FUNDO EM REPARTIÇÃO (Xl) = (IX - X)</t>
    </r>
    <r>
      <rPr>
        <b/>
        <vertAlign val="superscript"/>
        <sz val="10"/>
        <rFont val="Times New Roman"/>
        <family val="1"/>
      </rPr>
      <t>2</t>
    </r>
  </si>
  <si>
    <t>BENS E DIREITOS DO RPPS (FUNDO EM REPARTIÇÃO)</t>
  </si>
  <si>
    <t>TOTAL DAS RECEITAS DA ADMINISTRAÇÃO RPPS - (XII)</t>
  </si>
  <si>
    <t>Despesas Correntes (XIII)</t>
  </si>
  <si>
    <t>Despesas de Capital (XIV)</t>
  </si>
  <si>
    <t>BENS E DIREITOS - ADMINISTRAÇÃO DO RPPS</t>
  </si>
  <si>
    <t>TOTAL DAS DESPESAS DA ADMINISTRAÇÃO RPPS (XV) = (XIII + XIV)</t>
  </si>
  <si>
    <t>TOTAL DAS RECEITAS  (BENEFÍCIOS MANTIDOS PELO TESOURO) (XVII)</t>
  </si>
  <si>
    <t xml:space="preserve">Aposentadorias </t>
  </si>
  <si>
    <t xml:space="preserve">TOTAL DAS DESPESAS (BENEFÍCIOS MANTIDOS PELO TESOURO) (XVIII) </t>
  </si>
  <si>
    <t>TOTAL DAS CONTRIBUIÇÕES DOS MILITARES (XX)</t>
  </si>
  <si>
    <t xml:space="preserve">TOTAL DAS DESPESAS COM INATIVOS E PENSIONISTAS MILITARES (XXI) </t>
  </si>
  <si>
    <r>
      <t>RESULTADO DOS BENEFÍCIOS MANTIDOS PELO TESOURO (XIX) = (XVII - XVIII)</t>
    </r>
    <r>
      <rPr>
        <b/>
        <vertAlign val="superscript"/>
        <sz val="10"/>
        <rFont val="Times New Roman"/>
        <family val="1"/>
      </rPr>
      <t>2</t>
    </r>
  </si>
  <si>
    <r>
      <t>RESULTADO ASSOCIADO ÀS PENSÕES E OS INATIVOS MILITARES  (XXII) = (XX–XXI)</t>
    </r>
    <r>
      <rPr>
        <b/>
        <vertAlign val="superscript"/>
        <sz val="10"/>
        <rFont val="Times New Roman"/>
        <family val="1"/>
      </rPr>
      <t>2</t>
    </r>
  </si>
  <si>
    <r>
      <t>RESULTADO DA ADMINISTRAÇÃO RPPS (XVI) = (XII – XV)</t>
    </r>
    <r>
      <rPr>
        <b/>
        <vertAlign val="superscript"/>
        <sz val="10"/>
        <rFont val="Times New Roman"/>
        <family val="1"/>
      </rPr>
      <t>2</t>
    </r>
  </si>
  <si>
    <t>Jan a Dez 2023</t>
  </si>
  <si>
    <t>JANEIRO A DEZEMBRO 2023/BIMESTRE NOVEMBRO - DEZEMBRO</t>
  </si>
  <si>
    <t>Emissão: 24/01/2024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</si>
</sst>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429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6" xfId="47" applyFont="1" applyFill="1" applyBorder="1">
      <alignment/>
      <protection/>
    </xf>
    <xf numFmtId="49" fontId="7" fillId="33" borderId="16" xfId="47" applyNumberFormat="1" applyFont="1" applyFill="1" applyBorder="1" applyAlignment="1">
      <alignment vertical="center"/>
      <protection/>
    </xf>
    <xf numFmtId="172" fontId="55" fillId="33" borderId="0" xfId="61" applyNumberFormat="1" applyFont="1" applyFill="1" applyAlignment="1">
      <alignment/>
    </xf>
    <xf numFmtId="171" fontId="6" fillId="33" borderId="17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4" xfId="61" applyNumberFormat="1" applyFont="1" applyFill="1" applyBorder="1" applyAlignment="1">
      <alignment vertical="center"/>
    </xf>
    <xf numFmtId="171" fontId="7" fillId="33" borderId="16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171" fontId="6" fillId="33" borderId="17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171" fontId="6" fillId="33" borderId="18" xfId="61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18" xfId="61" applyNumberFormat="1" applyFont="1" applyFill="1" applyBorder="1" applyAlignment="1">
      <alignment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3" xfId="61" applyNumberFormat="1" applyFont="1" applyFill="1" applyBorder="1" applyAlignment="1">
      <alignment vertical="center"/>
    </xf>
    <xf numFmtId="171" fontId="7" fillId="33" borderId="20" xfId="61" applyNumberFormat="1" applyFont="1" applyFill="1" applyBorder="1" applyAlignment="1">
      <alignment vertical="center"/>
    </xf>
    <xf numFmtId="171" fontId="6" fillId="33" borderId="18" xfId="61" applyNumberFormat="1" applyFont="1" applyFill="1" applyBorder="1" applyAlignment="1">
      <alignment vertical="center" wrapText="1"/>
    </xf>
    <xf numFmtId="37" fontId="7" fillId="34" borderId="19" xfId="0" applyNumberFormat="1" applyFont="1" applyFill="1" applyBorder="1" applyAlignment="1">
      <alignment horizontal="center"/>
    </xf>
    <xf numFmtId="37" fontId="7" fillId="34" borderId="17" xfId="0" applyNumberFormat="1" applyFont="1" applyFill="1" applyBorder="1" applyAlignment="1">
      <alignment horizontal="center" wrapText="1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171" fontId="6" fillId="33" borderId="10" xfId="61" applyNumberFormat="1" applyFont="1" applyFill="1" applyBorder="1" applyAlignment="1">
      <alignment vertical="center"/>
    </xf>
    <xf numFmtId="172" fontId="7" fillId="33" borderId="20" xfId="61" applyNumberFormat="1" applyFont="1" applyFill="1" applyBorder="1" applyAlignment="1">
      <alignment vertical="center"/>
    </xf>
    <xf numFmtId="172" fontId="6" fillId="33" borderId="18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6" xfId="61" applyNumberFormat="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/>
    </xf>
    <xf numFmtId="171" fontId="6" fillId="33" borderId="17" xfId="61" applyFont="1" applyFill="1" applyBorder="1" applyAlignment="1">
      <alignment vertical="center"/>
    </xf>
    <xf numFmtId="171" fontId="7" fillId="33" borderId="21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6" xfId="61" applyFont="1" applyFill="1" applyBorder="1" applyAlignment="1">
      <alignment vertical="center" wrapText="1"/>
    </xf>
    <xf numFmtId="171" fontId="6" fillId="33" borderId="18" xfId="61" applyFont="1" applyFill="1" applyBorder="1" applyAlignment="1">
      <alignment vertical="center"/>
    </xf>
    <xf numFmtId="171" fontId="6" fillId="33" borderId="17" xfId="61" applyFont="1" applyFill="1" applyBorder="1" applyAlignment="1">
      <alignment vertical="center" wrapText="1"/>
    </xf>
    <xf numFmtId="171" fontId="7" fillId="33" borderId="22" xfId="61" applyFont="1" applyFill="1" applyBorder="1" applyAlignment="1">
      <alignment vertical="center" wrapText="1"/>
    </xf>
    <xf numFmtId="171" fontId="7" fillId="33" borderId="16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0" xfId="61" applyFont="1" applyFill="1" applyBorder="1" applyAlignment="1">
      <alignment vertical="center" wrapText="1"/>
    </xf>
    <xf numFmtId="171" fontId="7" fillId="33" borderId="14" xfId="61" applyFont="1" applyFill="1" applyBorder="1" applyAlignment="1">
      <alignment vertical="center"/>
    </xf>
    <xf numFmtId="171" fontId="6" fillId="33" borderId="10" xfId="6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vertical="center"/>
    </xf>
    <xf numFmtId="171" fontId="7" fillId="33" borderId="12" xfId="61" applyFont="1" applyFill="1" applyBorder="1" applyAlignment="1">
      <alignment vertical="center"/>
    </xf>
    <xf numFmtId="171" fontId="7" fillId="33" borderId="19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5" fillId="33" borderId="0" xfId="61" applyNumberFormat="1" applyFont="1" applyFill="1" applyAlignment="1">
      <alignment/>
    </xf>
    <xf numFmtId="171" fontId="6" fillId="0" borderId="17" xfId="61" applyFont="1" applyFill="1" applyBorder="1" applyAlignment="1">
      <alignment vertical="center" wrapText="1"/>
    </xf>
    <xf numFmtId="171" fontId="6" fillId="0" borderId="23" xfId="6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49" fontId="7" fillId="33" borderId="12" xfId="47" applyNumberFormat="1" applyFont="1" applyFill="1" applyBorder="1" applyAlignment="1">
      <alignment vertical="center"/>
      <protection/>
    </xf>
    <xf numFmtId="171" fontId="7" fillId="33" borderId="12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6" fillId="0" borderId="18" xfId="61" applyFont="1" applyFill="1" applyBorder="1" applyAlignment="1">
      <alignment vertical="center"/>
    </xf>
    <xf numFmtId="171" fontId="6" fillId="0" borderId="0" xfId="61" applyFont="1" applyFill="1" applyBorder="1" applyAlignment="1">
      <alignment vertical="center" wrapText="1"/>
    </xf>
    <xf numFmtId="171" fontId="53" fillId="33" borderId="0" xfId="61" applyFont="1" applyFill="1" applyAlignment="1">
      <alignment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171" fontId="6" fillId="33" borderId="17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43" fontId="6" fillId="0" borderId="0" xfId="47" applyNumberFormat="1" applyFont="1" applyBorder="1">
      <alignment/>
      <protection/>
    </xf>
    <xf numFmtId="0" fontId="7" fillId="34" borderId="17" xfId="0" applyFont="1" applyFill="1" applyBorder="1" applyAlignment="1">
      <alignment horizontal="center" vertical="center" wrapText="1"/>
    </xf>
    <xf numFmtId="172" fontId="57" fillId="33" borderId="0" xfId="0" applyNumberFormat="1" applyFont="1" applyFill="1" applyAlignment="1">
      <alignment horizontal="center" wrapText="1"/>
    </xf>
    <xf numFmtId="172" fontId="57" fillId="33" borderId="0" xfId="0" applyNumberFormat="1" applyFont="1" applyFill="1" applyAlignment="1">
      <alignment wrapText="1"/>
    </xf>
    <xf numFmtId="172" fontId="3" fillId="33" borderId="22" xfId="61" applyNumberFormat="1" applyFont="1" applyFill="1" applyBorder="1" applyAlignment="1">
      <alignment/>
    </xf>
    <xf numFmtId="172" fontId="3" fillId="33" borderId="19" xfId="61" applyNumberFormat="1" applyFont="1" applyFill="1" applyBorder="1" applyAlignment="1">
      <alignment/>
    </xf>
    <xf numFmtId="172" fontId="3" fillId="33" borderId="17" xfId="61" applyNumberFormat="1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/>
    </xf>
    <xf numFmtId="172" fontId="6" fillId="33" borderId="14" xfId="61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58" fillId="33" borderId="0" xfId="0" applyFont="1" applyFill="1" applyAlignment="1">
      <alignment wrapText="1"/>
    </xf>
    <xf numFmtId="0" fontId="3" fillId="33" borderId="16" xfId="0" applyFont="1" applyFill="1" applyBorder="1" applyAlignment="1">
      <alignment/>
    </xf>
    <xf numFmtId="171" fontId="55" fillId="0" borderId="0" xfId="61" applyFont="1" applyFill="1" applyAlignment="1">
      <alignment/>
    </xf>
    <xf numFmtId="43" fontId="3" fillId="0" borderId="0" xfId="0" applyNumberFormat="1" applyFont="1" applyFill="1" applyAlignment="1">
      <alignment/>
    </xf>
    <xf numFmtId="0" fontId="53" fillId="33" borderId="19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171" fontId="53" fillId="33" borderId="17" xfId="61" applyFont="1" applyFill="1" applyBorder="1" applyAlignment="1">
      <alignment/>
    </xf>
    <xf numFmtId="171" fontId="55" fillId="0" borderId="17" xfId="61" applyFont="1" applyFill="1" applyBorder="1" applyAlignment="1">
      <alignment/>
    </xf>
    <xf numFmtId="0" fontId="55" fillId="0" borderId="17" xfId="0" applyFont="1" applyFill="1" applyBorder="1" applyAlignment="1">
      <alignment horizontal="left"/>
    </xf>
    <xf numFmtId="172" fontId="3" fillId="0" borderId="17" xfId="61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43" fontId="3" fillId="0" borderId="22" xfId="0" applyNumberFormat="1" applyFont="1" applyFill="1" applyBorder="1" applyAlignment="1">
      <alignment/>
    </xf>
    <xf numFmtId="171" fontId="6" fillId="33" borderId="12" xfId="61" applyFont="1" applyFill="1" applyBorder="1" applyAlignment="1">
      <alignment vertical="center" wrapText="1"/>
    </xf>
    <xf numFmtId="0" fontId="59" fillId="0" borderId="0" xfId="0" applyFont="1" applyFill="1" applyAlignment="1">
      <alignment horizontal="right"/>
    </xf>
    <xf numFmtId="0" fontId="10" fillId="33" borderId="16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vertical="center"/>
      <protection/>
    </xf>
    <xf numFmtId="0" fontId="6" fillId="0" borderId="0" xfId="47" applyFont="1" applyFill="1" applyBorder="1" applyAlignment="1">
      <alignment/>
      <protection/>
    </xf>
    <xf numFmtId="0" fontId="6" fillId="0" borderId="10" xfId="47" applyFont="1" applyBorder="1">
      <alignment/>
      <protection/>
    </xf>
    <xf numFmtId="0" fontId="6" fillId="0" borderId="16" xfId="47" applyFont="1" applyBorder="1">
      <alignment/>
      <protection/>
    </xf>
    <xf numFmtId="171" fontId="6" fillId="33" borderId="0" xfId="61" applyFont="1" applyFill="1" applyBorder="1" applyAlignment="1">
      <alignment horizontal="right" vertical="center"/>
    </xf>
    <xf numFmtId="0" fontId="6" fillId="0" borderId="12" xfId="47" applyFont="1" applyBorder="1">
      <alignment/>
      <protection/>
    </xf>
    <xf numFmtId="171" fontId="6" fillId="0" borderId="16" xfId="61" applyFont="1" applyBorder="1" applyAlignment="1">
      <alignment/>
    </xf>
    <xf numFmtId="171" fontId="6" fillId="0" borderId="22" xfId="61" applyFont="1" applyBorder="1" applyAlignment="1">
      <alignment/>
    </xf>
    <xf numFmtId="0" fontId="6" fillId="0" borderId="19" xfId="47" applyFont="1" applyBorder="1">
      <alignment/>
      <protection/>
    </xf>
    <xf numFmtId="0" fontId="6" fillId="0" borderId="17" xfId="47" applyFont="1" applyBorder="1">
      <alignment/>
      <protection/>
    </xf>
    <xf numFmtId="167" fontId="6" fillId="33" borderId="0" xfId="0" applyNumberFormat="1" applyFont="1" applyFill="1" applyBorder="1" applyAlignment="1">
      <alignment/>
    </xf>
    <xf numFmtId="0" fontId="59" fillId="0" borderId="0" xfId="0" applyFont="1" applyFill="1" applyAlignment="1">
      <alignment horizontal="center"/>
    </xf>
    <xf numFmtId="167" fontId="59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43" fontId="53" fillId="33" borderId="0" xfId="0" applyNumberFormat="1" applyFont="1" applyFill="1" applyAlignment="1">
      <alignment/>
    </xf>
    <xf numFmtId="4" fontId="6" fillId="0" borderId="0" xfId="47" applyNumberFormat="1" applyFont="1" applyBorder="1">
      <alignment/>
      <protection/>
    </xf>
    <xf numFmtId="171" fontId="7" fillId="0" borderId="16" xfId="61" applyFont="1" applyBorder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37" fontId="6" fillId="35" borderId="22" xfId="47" applyNumberFormat="1" applyFont="1" applyFill="1" applyBorder="1" applyAlignment="1">
      <alignment horizontal="center"/>
      <protection/>
    </xf>
    <xf numFmtId="37" fontId="6" fillId="35" borderId="16" xfId="47" applyNumberFormat="1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/>
    </xf>
    <xf numFmtId="0" fontId="0" fillId="0" borderId="0" xfId="0" applyBorder="1" applyAlignment="1">
      <alignment/>
    </xf>
    <xf numFmtId="172" fontId="3" fillId="33" borderId="0" xfId="0" applyNumberFormat="1" applyFont="1" applyFill="1" applyBorder="1" applyAlignment="1">
      <alignment/>
    </xf>
    <xf numFmtId="172" fontId="3" fillId="33" borderId="0" xfId="61" applyNumberFormat="1" applyFont="1" applyFill="1" applyBorder="1" applyAlignment="1">
      <alignment/>
    </xf>
    <xf numFmtId="172" fontId="57" fillId="33" borderId="0" xfId="0" applyNumberFormat="1" applyFont="1" applyFill="1" applyBorder="1" applyAlignment="1">
      <alignment horizontal="center" wrapText="1"/>
    </xf>
    <xf numFmtId="172" fontId="57" fillId="33" borderId="0" xfId="0" applyNumberFormat="1" applyFont="1" applyFill="1" applyBorder="1" applyAlignment="1">
      <alignment wrapText="1"/>
    </xf>
    <xf numFmtId="43" fontId="3" fillId="33" borderId="0" xfId="0" applyNumberFormat="1" applyFont="1" applyFill="1" applyBorder="1" applyAlignment="1">
      <alignment/>
    </xf>
    <xf numFmtId="172" fontId="55" fillId="33" borderId="0" xfId="61" applyNumberFormat="1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/>
    </xf>
    <xf numFmtId="171" fontId="53" fillId="33" borderId="0" xfId="61" applyFont="1" applyFill="1" applyBorder="1" applyAlignment="1">
      <alignment/>
    </xf>
    <xf numFmtId="171" fontId="55" fillId="0" borderId="0" xfId="6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172" fontId="3" fillId="0" borderId="0" xfId="61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1" fontId="59" fillId="0" borderId="0" xfId="61" applyFont="1" applyFill="1" applyAlignment="1">
      <alignment/>
    </xf>
    <xf numFmtId="171" fontId="6" fillId="33" borderId="0" xfId="61" applyFont="1" applyFill="1" applyAlignment="1">
      <alignment/>
    </xf>
    <xf numFmtId="171" fontId="59" fillId="33" borderId="0" xfId="61" applyFont="1" applyFill="1" applyAlignment="1">
      <alignment/>
    </xf>
    <xf numFmtId="171" fontId="59" fillId="0" borderId="10" xfId="61" applyFont="1" applyFill="1" applyBorder="1" applyAlignment="1">
      <alignment/>
    </xf>
    <xf numFmtId="171" fontId="6" fillId="33" borderId="12" xfId="61" applyFont="1" applyFill="1" applyBorder="1" applyAlignment="1">
      <alignment vertical="center"/>
    </xf>
    <xf numFmtId="171" fontId="6" fillId="33" borderId="10" xfId="61" applyFont="1" applyFill="1" applyBorder="1" applyAlignment="1">
      <alignment vertical="center"/>
    </xf>
    <xf numFmtId="171" fontId="6" fillId="33" borderId="24" xfId="61" applyFont="1" applyFill="1" applyBorder="1" applyAlignment="1">
      <alignment vertical="center"/>
    </xf>
    <xf numFmtId="171" fontId="6" fillId="33" borderId="25" xfId="61" applyFont="1" applyFill="1" applyBorder="1" applyAlignment="1">
      <alignment vertical="center"/>
    </xf>
    <xf numFmtId="171" fontId="6" fillId="33" borderId="15" xfId="61" applyFont="1" applyFill="1" applyBorder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171" fontId="6" fillId="33" borderId="16" xfId="61" applyFont="1" applyFill="1" applyBorder="1" applyAlignment="1">
      <alignment/>
    </xf>
    <xf numFmtId="171" fontId="6" fillId="33" borderId="21" xfId="61" applyFont="1" applyFill="1" applyBorder="1" applyAlignment="1">
      <alignment/>
    </xf>
    <xf numFmtId="49" fontId="7" fillId="33" borderId="16" xfId="0" applyNumberFormat="1" applyFont="1" applyFill="1" applyBorder="1" applyAlignment="1">
      <alignment vertical="center"/>
    </xf>
    <xf numFmtId="171" fontId="6" fillId="33" borderId="12" xfId="61" applyFont="1" applyFill="1" applyBorder="1" applyAlignment="1">
      <alignment/>
    </xf>
    <xf numFmtId="171" fontId="6" fillId="33" borderId="0" xfId="61" applyFont="1" applyFill="1" applyBorder="1" applyAlignment="1">
      <alignment/>
    </xf>
    <xf numFmtId="171" fontId="6" fillId="33" borderId="0" xfId="61" applyFont="1" applyFill="1" applyBorder="1" applyAlignment="1">
      <alignment wrapText="1"/>
    </xf>
    <xf numFmtId="171" fontId="6" fillId="0" borderId="0" xfId="61" applyFont="1" applyFill="1" applyBorder="1" applyAlignment="1">
      <alignment wrapText="1"/>
    </xf>
    <xf numFmtId="0" fontId="10" fillId="33" borderId="0" xfId="47" applyFont="1" applyFill="1" applyBorder="1" applyAlignment="1">
      <alignment/>
      <protection/>
    </xf>
    <xf numFmtId="43" fontId="6" fillId="0" borderId="17" xfId="47" applyNumberFormat="1" applyFont="1" applyFill="1" applyBorder="1" applyAlignment="1">
      <alignment/>
      <protection/>
    </xf>
    <xf numFmtId="171" fontId="6" fillId="0" borderId="0" xfId="6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3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 vertical="center" wrapText="1"/>
    </xf>
    <xf numFmtId="172" fontId="6" fillId="33" borderId="12" xfId="61" applyNumberFormat="1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171" fontId="7" fillId="33" borderId="0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/>
    </xf>
    <xf numFmtId="171" fontId="7" fillId="33" borderId="11" xfId="61" applyFont="1" applyFill="1" applyBorder="1" applyAlignment="1">
      <alignment vertical="center"/>
    </xf>
    <xf numFmtId="171" fontId="7" fillId="33" borderId="19" xfId="61" applyFont="1" applyFill="1" applyBorder="1" applyAlignment="1">
      <alignment vertical="center"/>
    </xf>
    <xf numFmtId="171" fontId="7" fillId="33" borderId="12" xfId="61" applyFont="1" applyFill="1" applyBorder="1" applyAlignment="1">
      <alignment horizontal="center" vertical="center"/>
    </xf>
    <xf numFmtId="171" fontId="7" fillId="33" borderId="18" xfId="61" applyFont="1" applyFill="1" applyBorder="1" applyAlignment="1">
      <alignment vertical="center"/>
    </xf>
    <xf numFmtId="171" fontId="7" fillId="33" borderId="17" xfId="61" applyFont="1" applyFill="1" applyBorder="1" applyAlignment="1">
      <alignment vertical="center"/>
    </xf>
    <xf numFmtId="171" fontId="7" fillId="33" borderId="13" xfId="61" applyFont="1" applyFill="1" applyBorder="1" applyAlignment="1">
      <alignment vertical="center"/>
    </xf>
    <xf numFmtId="171" fontId="7" fillId="33" borderId="10" xfId="61" applyFont="1" applyFill="1" applyBorder="1" applyAlignment="1">
      <alignment horizontal="center" vertical="center"/>
    </xf>
    <xf numFmtId="171" fontId="7" fillId="33" borderId="10" xfId="61" applyFont="1" applyFill="1" applyBorder="1" applyAlignment="1">
      <alignment vertical="center"/>
    </xf>
    <xf numFmtId="43" fontId="59" fillId="33" borderId="0" xfId="0" applyNumberFormat="1" applyFont="1" applyFill="1" applyAlignment="1">
      <alignment/>
    </xf>
    <xf numFmtId="171" fontId="59" fillId="33" borderId="0" xfId="61" applyFont="1" applyFill="1" applyAlignment="1">
      <alignment/>
    </xf>
    <xf numFmtId="172" fontId="6" fillId="0" borderId="0" xfId="61" applyNumberFormat="1" applyFont="1" applyFill="1" applyAlignment="1">
      <alignment/>
    </xf>
    <xf numFmtId="43" fontId="7" fillId="0" borderId="16" xfId="0" applyNumberFormat="1" applyFont="1" applyFill="1" applyBorder="1" applyAlignment="1">
      <alignment/>
    </xf>
    <xf numFmtId="0" fontId="6" fillId="0" borderId="0" xfId="47" applyFont="1" applyFill="1" applyAlignment="1">
      <alignment/>
      <protection/>
    </xf>
    <xf numFmtId="0" fontId="6" fillId="0" borderId="0" xfId="47" applyFont="1" applyFill="1" applyAlignment="1">
      <alignment horizontal="left" indent="1"/>
      <protection/>
    </xf>
    <xf numFmtId="0" fontId="6" fillId="0" borderId="0" xfId="47" applyFont="1" applyFill="1" applyAlignment="1">
      <alignment horizontal="left" indent="2"/>
      <protection/>
    </xf>
    <xf numFmtId="0" fontId="7" fillId="0" borderId="16" xfId="47" applyFont="1" applyFill="1" applyBorder="1" applyAlignment="1">
      <alignment/>
      <protection/>
    </xf>
    <xf numFmtId="0" fontId="6" fillId="0" borderId="0" xfId="47" applyFont="1" applyFill="1" applyAlignment="1">
      <alignment horizontal="left"/>
      <protection/>
    </xf>
    <xf numFmtId="49" fontId="6" fillId="0" borderId="0" xfId="47" applyNumberFormat="1" applyFont="1" applyFill="1" applyAlignment="1">
      <alignment horizontal="left" vertical="center" indent="1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7" fillId="0" borderId="16" xfId="47" applyNumberFormat="1" applyFont="1" applyFill="1" applyBorder="1" applyAlignment="1">
      <alignment vertical="center"/>
      <protection/>
    </xf>
    <xf numFmtId="49" fontId="7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47" applyNumberFormat="1" applyFont="1" applyFill="1" applyBorder="1" applyAlignment="1">
      <alignment vertical="center"/>
      <protection/>
    </xf>
    <xf numFmtId="0" fontId="7" fillId="0" borderId="16" xfId="47" applyFont="1" applyFill="1" applyBorder="1">
      <alignment/>
      <protection/>
    </xf>
    <xf numFmtId="0" fontId="59" fillId="0" borderId="12" xfId="47" applyFont="1" applyFill="1" applyBorder="1" applyAlignment="1">
      <alignment wrapText="1"/>
      <protection/>
    </xf>
    <xf numFmtId="0" fontId="59" fillId="0" borderId="0" xfId="47" applyFont="1" applyFill="1" applyAlignment="1">
      <alignment wrapText="1"/>
      <protection/>
    </xf>
    <xf numFmtId="0" fontId="59" fillId="0" borderId="10" xfId="47" applyFont="1" applyFill="1" applyBorder="1" applyAlignment="1">
      <alignment wrapText="1"/>
      <protection/>
    </xf>
    <xf numFmtId="171" fontId="6" fillId="0" borderId="18" xfId="61" applyNumberFormat="1" applyFont="1" applyFill="1" applyBorder="1" applyAlignment="1">
      <alignment vertical="center"/>
    </xf>
    <xf numFmtId="171" fontId="6" fillId="0" borderId="24" xfId="61" applyNumberFormat="1" applyFont="1" applyFill="1" applyBorder="1" applyAlignment="1">
      <alignment vertical="center" wrapText="1"/>
    </xf>
    <xf numFmtId="171" fontId="6" fillId="0" borderId="0" xfId="61" applyNumberFormat="1" applyFont="1" applyFill="1" applyBorder="1" applyAlignment="1">
      <alignment vertical="center"/>
    </xf>
    <xf numFmtId="171" fontId="6" fillId="0" borderId="25" xfId="61" applyNumberFormat="1" applyFont="1" applyFill="1" applyBorder="1" applyAlignment="1">
      <alignment vertical="center" wrapText="1"/>
    </xf>
    <xf numFmtId="171" fontId="6" fillId="0" borderId="15" xfId="61" applyNumberFormat="1" applyFont="1" applyFill="1" applyBorder="1" applyAlignment="1">
      <alignment vertical="center" wrapText="1"/>
    </xf>
    <xf numFmtId="171" fontId="7" fillId="0" borderId="20" xfId="61" applyNumberFormat="1" applyFont="1" applyFill="1" applyBorder="1" applyAlignment="1">
      <alignment vertical="center"/>
    </xf>
    <xf numFmtId="171" fontId="7" fillId="0" borderId="12" xfId="61" applyNumberFormat="1" applyFont="1" applyFill="1" applyBorder="1" applyAlignment="1">
      <alignment vertical="center"/>
    </xf>
    <xf numFmtId="171" fontId="7" fillId="0" borderId="19" xfId="61" applyNumberFormat="1" applyFont="1" applyFill="1" applyBorder="1" applyAlignment="1">
      <alignment vertical="center" wrapText="1"/>
    </xf>
    <xf numFmtId="171" fontId="7" fillId="0" borderId="13" xfId="61" applyNumberFormat="1" applyFont="1" applyFill="1" applyBorder="1" applyAlignment="1">
      <alignment vertical="center"/>
    </xf>
    <xf numFmtId="171" fontId="7" fillId="0" borderId="14" xfId="61" applyNumberFormat="1" applyFont="1" applyFill="1" applyBorder="1" applyAlignment="1">
      <alignment vertical="center"/>
    </xf>
    <xf numFmtId="171" fontId="7" fillId="0" borderId="21" xfId="61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3" fontId="56" fillId="0" borderId="0" xfId="0" applyNumberFormat="1" applyFont="1" applyFill="1" applyAlignment="1">
      <alignment horizontal="center"/>
    </xf>
    <xf numFmtId="171" fontId="7" fillId="33" borderId="16" xfId="61" applyFont="1" applyFill="1" applyBorder="1" applyAlignment="1">
      <alignment/>
    </xf>
    <xf numFmtId="171" fontId="6" fillId="36" borderId="23" xfId="61" applyFont="1" applyFill="1" applyBorder="1" applyAlignment="1">
      <alignment horizontal="right" vertical="top" wrapText="1"/>
    </xf>
    <xf numFmtId="4" fontId="3" fillId="33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4" fontId="6" fillId="0" borderId="0" xfId="47" applyNumberFormat="1" applyFont="1" applyFill="1" applyBorder="1" applyAlignment="1">
      <alignment horizontal="right"/>
      <protection/>
    </xf>
    <xf numFmtId="0" fontId="6" fillId="33" borderId="0" xfId="0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7" fillId="34" borderId="19" xfId="47" applyFont="1" applyFill="1" applyBorder="1" applyAlignment="1">
      <alignment horizontal="center" vertical="center" wrapText="1"/>
      <protection/>
    </xf>
    <xf numFmtId="0" fontId="7" fillId="34" borderId="12" xfId="47" applyFont="1" applyFill="1" applyBorder="1" applyAlignment="1">
      <alignment horizontal="center" vertical="center" wrapText="1"/>
      <protection/>
    </xf>
    <xf numFmtId="171" fontId="6" fillId="33" borderId="17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7" xfId="47" applyFont="1" applyFill="1" applyBorder="1" applyAlignment="1">
      <alignment horizontal="center" vertical="center" wrapText="1"/>
      <protection/>
    </xf>
    <xf numFmtId="0" fontId="7" fillId="34" borderId="0" xfId="47" applyFont="1" applyFill="1" applyAlignment="1">
      <alignment horizontal="center" vertical="center" wrapText="1"/>
      <protection/>
    </xf>
    <xf numFmtId="0" fontId="7" fillId="34" borderId="17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3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left" wrapText="1"/>
    </xf>
    <xf numFmtId="171" fontId="7" fillId="33" borderId="22" xfId="61" applyNumberFormat="1" applyFont="1" applyFill="1" applyBorder="1" applyAlignment="1">
      <alignment horizontal="center" vertical="center" wrapText="1"/>
    </xf>
    <xf numFmtId="171" fontId="7" fillId="33" borderId="16" xfId="61" applyNumberFormat="1" applyFont="1" applyFill="1" applyBorder="1" applyAlignment="1">
      <alignment horizontal="center" vertical="center" wrapText="1"/>
    </xf>
    <xf numFmtId="171" fontId="7" fillId="33" borderId="20" xfId="61" applyNumberFormat="1" applyFont="1" applyFill="1" applyBorder="1" applyAlignment="1">
      <alignment horizontal="center" vertical="center" wrapText="1"/>
    </xf>
    <xf numFmtId="171" fontId="6" fillId="33" borderId="17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18" xfId="61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7" fillId="33" borderId="22" xfId="61" applyNumberFormat="1" applyFont="1" applyFill="1" applyBorder="1" applyAlignment="1">
      <alignment horizontal="center" vertical="center"/>
    </xf>
    <xf numFmtId="171" fontId="7" fillId="33" borderId="16" xfId="61" applyNumberFormat="1" applyFont="1" applyFill="1" applyBorder="1" applyAlignment="1">
      <alignment horizontal="center" vertical="center"/>
    </xf>
    <xf numFmtId="171" fontId="7" fillId="33" borderId="20" xfId="61" applyNumberFormat="1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6" xfId="61" applyFont="1" applyFill="1" applyBorder="1" applyAlignment="1">
      <alignment horizontal="center" vertical="center" wrapText="1"/>
    </xf>
    <xf numFmtId="172" fontId="6" fillId="33" borderId="16" xfId="61" applyNumberFormat="1" applyFont="1" applyFill="1" applyBorder="1" applyAlignment="1">
      <alignment horizontal="center" vertical="center"/>
    </xf>
    <xf numFmtId="172" fontId="57" fillId="34" borderId="19" xfId="0" applyNumberFormat="1" applyFont="1" applyFill="1" applyBorder="1" applyAlignment="1">
      <alignment horizontal="center" vertical="center" wrapText="1"/>
    </xf>
    <xf numFmtId="172" fontId="57" fillId="34" borderId="12" xfId="0" applyNumberFormat="1" applyFont="1" applyFill="1" applyBorder="1" applyAlignment="1">
      <alignment horizontal="center" vertical="center" wrapText="1"/>
    </xf>
    <xf numFmtId="172" fontId="57" fillId="34" borderId="17" xfId="0" applyNumberFormat="1" applyFont="1" applyFill="1" applyBorder="1" applyAlignment="1">
      <alignment horizontal="center" vertical="center" wrapText="1"/>
    </xf>
    <xf numFmtId="172" fontId="57" fillId="34" borderId="0" xfId="0" applyNumberFormat="1" applyFont="1" applyFill="1" applyBorder="1" applyAlignment="1">
      <alignment horizontal="center" vertical="center" wrapText="1"/>
    </xf>
    <xf numFmtId="172" fontId="57" fillId="34" borderId="14" xfId="0" applyNumberFormat="1" applyFont="1" applyFill="1" applyBorder="1" applyAlignment="1">
      <alignment horizontal="center" wrapText="1"/>
    </xf>
    <xf numFmtId="172" fontId="57" fillId="34" borderId="10" xfId="0" applyNumberFormat="1" applyFont="1" applyFill="1" applyBorder="1" applyAlignment="1">
      <alignment horizontal="center" wrapText="1"/>
    </xf>
    <xf numFmtId="171" fontId="6" fillId="33" borderId="0" xfId="61" applyFont="1" applyFill="1" applyBorder="1" applyAlignment="1">
      <alignment horizontal="center" vertical="center"/>
    </xf>
    <xf numFmtId="171" fontId="6" fillId="33" borderId="26" xfId="61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18" xfId="0" applyNumberFormat="1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171" fontId="6" fillId="33" borderId="17" xfId="61" applyFont="1" applyFill="1" applyBorder="1" applyAlignment="1">
      <alignment horizontal="center" vertical="center" wrapText="1"/>
    </xf>
    <xf numFmtId="171" fontId="6" fillId="33" borderId="18" xfId="6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right" vertical="center"/>
    </xf>
    <xf numFmtId="171" fontId="7" fillId="33" borderId="22" xfId="61" applyFont="1" applyFill="1" applyBorder="1" applyAlignment="1">
      <alignment horizontal="center" vertical="center"/>
    </xf>
    <xf numFmtId="171" fontId="7" fillId="33" borderId="16" xfId="61" applyFont="1" applyFill="1" applyBorder="1" applyAlignment="1">
      <alignment horizontal="center" vertical="center"/>
    </xf>
    <xf numFmtId="171" fontId="7" fillId="33" borderId="20" xfId="61" applyFont="1" applyFill="1" applyBorder="1" applyAlignment="1">
      <alignment horizontal="center" vertical="center"/>
    </xf>
    <xf numFmtId="171" fontId="6" fillId="0" borderId="17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18" xfId="61" applyFont="1" applyFill="1" applyBorder="1" applyAlignment="1">
      <alignment horizontal="center" vertical="center" wrapText="1"/>
    </xf>
    <xf numFmtId="171" fontId="7" fillId="33" borderId="22" xfId="61" applyFont="1" applyFill="1" applyBorder="1" applyAlignment="1">
      <alignment horizontal="center" vertical="center" wrapText="1"/>
    </xf>
    <xf numFmtId="171" fontId="7" fillId="33" borderId="20" xfId="61" applyFont="1" applyFill="1" applyBorder="1" applyAlignment="1">
      <alignment horizontal="center" vertical="center" wrapText="1"/>
    </xf>
    <xf numFmtId="0" fontId="57" fillId="34" borderId="19" xfId="47" applyFont="1" applyFill="1" applyBorder="1" applyAlignment="1">
      <alignment horizontal="center" vertical="center" wrapText="1"/>
      <protection/>
    </xf>
    <xf numFmtId="0" fontId="57" fillId="34" borderId="11" xfId="47" applyFont="1" applyFill="1" applyBorder="1" applyAlignment="1">
      <alignment horizontal="center" vertical="center" wrapText="1"/>
      <protection/>
    </xf>
    <xf numFmtId="0" fontId="57" fillId="34" borderId="14" xfId="47" applyFont="1" applyFill="1" applyBorder="1" applyAlignment="1">
      <alignment horizontal="center" vertical="center" wrapText="1"/>
      <protection/>
    </xf>
    <xf numFmtId="0" fontId="57" fillId="34" borderId="13" xfId="47" applyFont="1" applyFill="1" applyBorder="1" applyAlignment="1">
      <alignment horizontal="center" vertical="center" wrapText="1"/>
      <protection/>
    </xf>
    <xf numFmtId="171" fontId="6" fillId="0" borderId="26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171" fontId="6" fillId="33" borderId="10" xfId="61" applyFont="1" applyFill="1" applyBorder="1" applyAlignment="1">
      <alignment horizontal="center" vertical="center" wrapText="1"/>
    </xf>
    <xf numFmtId="171" fontId="6" fillId="33" borderId="13" xfId="61" applyFont="1" applyFill="1" applyBorder="1" applyAlignment="1">
      <alignment horizontal="center" vertical="center" wrapText="1"/>
    </xf>
    <xf numFmtId="4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4" borderId="14" xfId="47" applyFont="1" applyFill="1" applyBorder="1" applyAlignment="1">
      <alignment horizontal="center" vertical="center"/>
      <protection/>
    </xf>
    <xf numFmtId="0" fontId="7" fillId="34" borderId="10" xfId="47" applyFont="1" applyFill="1" applyBorder="1" applyAlignment="1">
      <alignment horizontal="center" vertical="center"/>
      <protection/>
    </xf>
    <xf numFmtId="0" fontId="57" fillId="34" borderId="12" xfId="47" applyFont="1" applyFill="1" applyBorder="1" applyAlignment="1">
      <alignment horizontal="center" vertical="center" wrapText="1"/>
      <protection/>
    </xf>
    <xf numFmtId="0" fontId="57" fillId="34" borderId="10" xfId="47" applyFont="1" applyFill="1" applyBorder="1" applyAlignment="1">
      <alignment horizontal="center" vertical="center" wrapText="1"/>
      <protection/>
    </xf>
    <xf numFmtId="171" fontId="7" fillId="0" borderId="22" xfId="61" applyNumberFormat="1" applyFont="1" applyFill="1" applyBorder="1" applyAlignment="1">
      <alignment horizontal="center" vertical="center" wrapText="1"/>
    </xf>
    <xf numFmtId="171" fontId="7" fillId="0" borderId="16" xfId="61" applyNumberFormat="1" applyFont="1" applyFill="1" applyBorder="1" applyAlignment="1">
      <alignment horizontal="center" vertical="center" wrapText="1"/>
    </xf>
    <xf numFmtId="171" fontId="7" fillId="0" borderId="20" xfId="61" applyNumberFormat="1" applyFont="1" applyFill="1" applyBorder="1" applyAlignment="1">
      <alignment horizontal="center" vertical="center" wrapText="1"/>
    </xf>
    <xf numFmtId="171" fontId="6" fillId="0" borderId="17" xfId="61" applyNumberFormat="1" applyFont="1" applyFill="1" applyBorder="1" applyAlignment="1">
      <alignment horizontal="center" vertical="center" wrapText="1"/>
    </xf>
    <xf numFmtId="171" fontId="6" fillId="0" borderId="0" xfId="61" applyNumberFormat="1" applyFont="1" applyFill="1" applyBorder="1" applyAlignment="1">
      <alignment horizontal="center" vertical="center" wrapText="1"/>
    </xf>
    <xf numFmtId="171" fontId="6" fillId="0" borderId="18" xfId="6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71" fontId="7" fillId="0" borderId="22" xfId="61" applyNumberFormat="1" applyFont="1" applyFill="1" applyBorder="1" applyAlignment="1">
      <alignment horizontal="center" vertical="center"/>
    </xf>
    <xf numFmtId="171" fontId="7" fillId="0" borderId="16" xfId="61" applyNumberFormat="1" applyFont="1" applyFill="1" applyBorder="1" applyAlignment="1">
      <alignment horizontal="center" vertical="center"/>
    </xf>
    <xf numFmtId="171" fontId="7" fillId="0" borderId="20" xfId="61" applyNumberFormat="1" applyFont="1" applyFill="1" applyBorder="1" applyAlignment="1">
      <alignment horizontal="center" vertical="center"/>
    </xf>
    <xf numFmtId="167" fontId="6" fillId="33" borderId="0" xfId="0" applyNumberFormat="1" applyFont="1" applyFill="1" applyBorder="1" applyAlignment="1">
      <alignment horizontal="right"/>
    </xf>
    <xf numFmtId="171" fontId="6" fillId="0" borderId="14" xfId="61" applyNumberFormat="1" applyFont="1" applyFill="1" applyBorder="1" applyAlignment="1">
      <alignment horizontal="center" vertical="center" wrapText="1"/>
    </xf>
    <xf numFmtId="171" fontId="6" fillId="0" borderId="10" xfId="61" applyNumberFormat="1" applyFont="1" applyFill="1" applyBorder="1" applyAlignment="1">
      <alignment horizontal="center" vertical="center" wrapText="1"/>
    </xf>
    <xf numFmtId="171" fontId="6" fillId="0" borderId="13" xfId="61" applyNumberFormat="1" applyFont="1" applyFill="1" applyBorder="1" applyAlignment="1">
      <alignment horizontal="center" vertical="center" wrapText="1"/>
    </xf>
    <xf numFmtId="0" fontId="7" fillId="34" borderId="19" xfId="47" applyFont="1" applyFill="1" applyBorder="1" applyAlignment="1">
      <alignment horizontal="center" wrapText="1"/>
      <protection/>
    </xf>
    <xf numFmtId="0" fontId="7" fillId="34" borderId="12" xfId="47" applyFont="1" applyFill="1" applyBorder="1" applyAlignment="1">
      <alignment horizontal="center" wrapText="1"/>
      <protection/>
    </xf>
    <xf numFmtId="0" fontId="7" fillId="34" borderId="17" xfId="47" applyFont="1" applyFill="1" applyBorder="1" applyAlignment="1">
      <alignment horizontal="center"/>
      <protection/>
    </xf>
    <xf numFmtId="0" fontId="7" fillId="34" borderId="0" xfId="47" applyFont="1" applyFill="1" applyBorder="1" applyAlignment="1">
      <alignment horizontal="center"/>
      <protection/>
    </xf>
    <xf numFmtId="0" fontId="7" fillId="34" borderId="14" xfId="47" applyFont="1" applyFill="1" applyBorder="1" applyAlignment="1">
      <alignment horizontal="center"/>
      <protection/>
    </xf>
    <xf numFmtId="0" fontId="7" fillId="34" borderId="10" xfId="47" applyFont="1" applyFill="1" applyBorder="1" applyAlignment="1">
      <alignment horizontal="center"/>
      <protection/>
    </xf>
    <xf numFmtId="0" fontId="7" fillId="34" borderId="17" xfId="47" applyFont="1" applyFill="1" applyBorder="1" applyAlignment="1">
      <alignment horizontal="center" vertical="center"/>
      <protection/>
    </xf>
    <xf numFmtId="0" fontId="7" fillId="34" borderId="0" xfId="47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171" fontId="3" fillId="0" borderId="0" xfId="61" applyFont="1" applyFill="1" applyAlignment="1">
      <alignment/>
    </xf>
    <xf numFmtId="0" fontId="55" fillId="0" borderId="0" xfId="0" applyFont="1" applyFill="1" applyAlignment="1">
      <alignment horizontal="left"/>
    </xf>
    <xf numFmtId="172" fontId="3" fillId="0" borderId="0" xfId="61" applyNumberFormat="1" applyFont="1" applyFill="1" applyAlignment="1">
      <alignment/>
    </xf>
    <xf numFmtId="0" fontId="55" fillId="0" borderId="0" xfId="0" applyFont="1" applyFill="1" applyAlignment="1">
      <alignment/>
    </xf>
    <xf numFmtId="172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60" fillId="0" borderId="0" xfId="0" applyNumberFormat="1" applyFont="1" applyFill="1" applyAlignment="1">
      <alignment/>
    </xf>
    <xf numFmtId="0" fontId="55" fillId="0" borderId="0" xfId="0" applyFont="1" applyFill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0</xdr:row>
      <xdr:rowOff>161925</xdr:rowOff>
    </xdr:from>
    <xdr:to>
      <xdr:col>3</xdr:col>
      <xdr:colOff>409575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161925"/>
          <a:ext cx="514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1114425</xdr:colOff>
      <xdr:row>113</xdr:row>
      <xdr:rowOff>104775</xdr:rowOff>
    </xdr:from>
    <xdr:to>
      <xdr:col>4</xdr:col>
      <xdr:colOff>38100</xdr:colOff>
      <xdr:row>116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9411950"/>
          <a:ext cx="523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0"/>
  <sheetViews>
    <sheetView showGridLines="0" tabSelected="1" zoomScale="90" zoomScaleNormal="90" workbookViewId="0" topLeftCell="B163">
      <selection activeCell="O197" sqref="O195:S197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3" width="19.28125" style="10" customWidth="1"/>
    <col min="14" max="14" width="19.28125" style="19" customWidth="1"/>
    <col min="15" max="15" width="19.28125" style="10" customWidth="1"/>
    <col min="16" max="16" width="19.421875" style="10" bestFit="1" customWidth="1"/>
    <col min="17" max="17" width="16.7109375" style="10" bestFit="1" customWidth="1"/>
    <col min="18" max="18" width="22.7109375" style="10" customWidth="1"/>
    <col min="19" max="19" width="17.00390625" style="10" bestFit="1" customWidth="1"/>
    <col min="20" max="20" width="17.421875" style="10" customWidth="1"/>
    <col min="21" max="21" width="63.7109375" style="10" bestFit="1" customWidth="1"/>
    <col min="22" max="22" width="9.140625" style="10" customWidth="1"/>
    <col min="23" max="16384" width="9.140625" style="9" customWidth="1"/>
  </cols>
  <sheetData>
    <row r="1" ht="13.5">
      <c r="S1" s="22"/>
    </row>
    <row r="2" spans="1:11" ht="13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3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3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3.5">
      <c r="A5" s="287" t="s">
        <v>136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</row>
    <row r="6" spans="1:13" ht="13.5">
      <c r="A6" s="287" t="s">
        <v>137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13" ht="13.5">
      <c r="A7" s="288" t="s">
        <v>135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13" ht="13.5">
      <c r="A8" s="287" t="s">
        <v>138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</row>
    <row r="9" spans="1:13" ht="13.5">
      <c r="A9" s="287" t="s">
        <v>160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</row>
    <row r="10" spans="1:11" ht="13.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</row>
    <row r="11" spans="1:13" ht="13.5">
      <c r="A11" s="24"/>
      <c r="B11" s="24"/>
      <c r="C11" s="24"/>
      <c r="D11" s="24"/>
      <c r="E11" s="24"/>
      <c r="F11" s="24"/>
      <c r="G11" s="393"/>
      <c r="H11" s="393"/>
      <c r="I11" s="393"/>
      <c r="J11" s="393"/>
      <c r="K11" s="393"/>
      <c r="M11" s="284" t="s">
        <v>161</v>
      </c>
    </row>
    <row r="12" spans="1:17" ht="17.25">
      <c r="A12" s="25" t="s">
        <v>5</v>
      </c>
      <c r="B12" s="25"/>
      <c r="C12" s="25"/>
      <c r="D12" s="25"/>
      <c r="E12" s="25"/>
      <c r="F12" s="27"/>
      <c r="G12" s="25"/>
      <c r="H12" s="25"/>
      <c r="I12" s="401"/>
      <c r="J12" s="401"/>
      <c r="K12" s="401"/>
      <c r="L12" s="172"/>
      <c r="M12" s="172">
        <v>1</v>
      </c>
      <c r="N12" s="172"/>
      <c r="Q12" s="50"/>
    </row>
    <row r="13" spans="1:17" ht="14.25" customHeight="1">
      <c r="A13" s="337" t="s">
        <v>77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Q13" s="50"/>
    </row>
    <row r="14" spans="1:13" ht="13.5">
      <c r="A14" s="338" t="s">
        <v>78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</row>
    <row r="15" spans="1:13" ht="14.25" customHeight="1">
      <c r="A15" s="337" t="s">
        <v>82</v>
      </c>
      <c r="B15" s="339"/>
      <c r="C15" s="344" t="s">
        <v>83</v>
      </c>
      <c r="D15" s="346" t="s">
        <v>0</v>
      </c>
      <c r="E15" s="347"/>
      <c r="F15" s="347"/>
      <c r="G15" s="347"/>
      <c r="H15" s="347"/>
      <c r="I15" s="347"/>
      <c r="J15" s="347"/>
      <c r="K15" s="347"/>
      <c r="L15" s="347"/>
      <c r="M15" s="347"/>
    </row>
    <row r="16" spans="1:13" ht="14.25" customHeight="1">
      <c r="A16" s="340"/>
      <c r="B16" s="341"/>
      <c r="C16" s="345"/>
      <c r="D16" s="298" t="s">
        <v>159</v>
      </c>
      <c r="E16" s="299"/>
      <c r="F16" s="299"/>
      <c r="G16" s="299"/>
      <c r="H16" s="299"/>
      <c r="I16" s="299"/>
      <c r="J16" s="299"/>
      <c r="K16" s="299"/>
      <c r="L16" s="299"/>
      <c r="M16" s="299"/>
    </row>
    <row r="17" spans="1:15" ht="15" customHeight="1">
      <c r="A17" s="342"/>
      <c r="B17" s="343"/>
      <c r="C17" s="49" t="s">
        <v>84</v>
      </c>
      <c r="D17" s="358" t="s">
        <v>85</v>
      </c>
      <c r="E17" s="342"/>
      <c r="F17" s="342"/>
      <c r="G17" s="342"/>
      <c r="H17" s="342"/>
      <c r="I17" s="342"/>
      <c r="J17" s="342"/>
      <c r="K17" s="342"/>
      <c r="L17" s="342"/>
      <c r="M17" s="342"/>
      <c r="N17" s="186"/>
      <c r="O17" s="15"/>
    </row>
    <row r="18" spans="1:13" ht="13.5">
      <c r="A18" s="248" t="s">
        <v>45</v>
      </c>
      <c r="B18" s="77"/>
      <c r="C18" s="211">
        <f>C19+C23+C27+C31+C32</f>
        <v>0</v>
      </c>
      <c r="D18" s="105"/>
      <c r="E18" s="105"/>
      <c r="F18" s="105"/>
      <c r="G18" s="105"/>
      <c r="H18" s="105"/>
      <c r="I18" s="61"/>
      <c r="J18" s="61"/>
      <c r="K18" s="326">
        <f>K19+K23+K27+K31+K32</f>
        <v>846256115.5899999</v>
      </c>
      <c r="L18" s="326"/>
      <c r="M18" s="326"/>
    </row>
    <row r="19" spans="1:13" ht="13.5">
      <c r="A19" s="249" t="s">
        <v>46</v>
      </c>
      <c r="B19" s="78"/>
      <c r="C19" s="212">
        <f>C20+C21+C22</f>
        <v>0</v>
      </c>
      <c r="D19" s="105"/>
      <c r="E19" s="105"/>
      <c r="F19" s="105"/>
      <c r="G19" s="105"/>
      <c r="H19" s="105"/>
      <c r="I19" s="61"/>
      <c r="J19" s="61"/>
      <c r="K19" s="326">
        <f>K20+K21+K22</f>
        <v>206820040.38</v>
      </c>
      <c r="L19" s="326"/>
      <c r="M19" s="326"/>
    </row>
    <row r="20" spans="1:13" ht="14.25" customHeight="1">
      <c r="A20" s="250" t="s">
        <v>100</v>
      </c>
      <c r="B20" s="79"/>
      <c r="C20" s="212">
        <v>0</v>
      </c>
      <c r="D20" s="105"/>
      <c r="E20" s="105"/>
      <c r="F20" s="105"/>
      <c r="G20" s="105"/>
      <c r="H20" s="105"/>
      <c r="I20" s="82"/>
      <c r="J20" s="82"/>
      <c r="K20" s="335">
        <v>206820040.38</v>
      </c>
      <c r="L20" s="335"/>
      <c r="M20" s="335"/>
    </row>
    <row r="21" spans="1:16" ht="13.5">
      <c r="A21" s="250" t="s">
        <v>48</v>
      </c>
      <c r="B21" s="79"/>
      <c r="C21" s="212">
        <v>0</v>
      </c>
      <c r="D21" s="105"/>
      <c r="E21" s="105"/>
      <c r="F21" s="105"/>
      <c r="G21" s="105"/>
      <c r="H21" s="105"/>
      <c r="I21" s="61"/>
      <c r="J21" s="61"/>
      <c r="K21" s="326">
        <v>0</v>
      </c>
      <c r="L21" s="326"/>
      <c r="M21" s="326"/>
      <c r="P21" s="16"/>
    </row>
    <row r="22" spans="1:13" ht="13.5">
      <c r="A22" s="250" t="s">
        <v>49</v>
      </c>
      <c r="B22" s="79"/>
      <c r="C22" s="212">
        <v>0</v>
      </c>
      <c r="D22" s="105"/>
      <c r="E22" s="105"/>
      <c r="F22" s="105"/>
      <c r="G22" s="105"/>
      <c r="H22" s="105"/>
      <c r="I22" s="183"/>
      <c r="J22" s="67"/>
      <c r="K22" s="326">
        <v>0</v>
      </c>
      <c r="L22" s="326"/>
      <c r="M22" s="326"/>
    </row>
    <row r="23" spans="1:13" ht="13.5">
      <c r="A23" s="249" t="s">
        <v>101</v>
      </c>
      <c r="B23" s="77"/>
      <c r="C23" s="212">
        <f>C24+C25+C26</f>
        <v>0</v>
      </c>
      <c r="D23" s="105"/>
      <c r="E23" s="105"/>
      <c r="F23" s="105"/>
      <c r="G23" s="105"/>
      <c r="H23" s="105"/>
      <c r="I23" s="61"/>
      <c r="J23" s="61"/>
      <c r="K23" s="326">
        <f>K24+K25+K26</f>
        <v>319609415.53</v>
      </c>
      <c r="L23" s="326"/>
      <c r="M23" s="326"/>
    </row>
    <row r="24" spans="1:13" ht="13.5">
      <c r="A24" s="250" t="s">
        <v>47</v>
      </c>
      <c r="B24" s="79"/>
      <c r="C24" s="212">
        <v>0</v>
      </c>
      <c r="D24" s="105"/>
      <c r="E24" s="105"/>
      <c r="F24" s="105"/>
      <c r="G24" s="105"/>
      <c r="H24" s="105"/>
      <c r="I24" s="61"/>
      <c r="J24" s="61"/>
      <c r="K24" s="326">
        <v>319609415.53</v>
      </c>
      <c r="L24" s="326"/>
      <c r="M24" s="326"/>
    </row>
    <row r="25" spans="1:13" ht="13.5">
      <c r="A25" s="250" t="s">
        <v>48</v>
      </c>
      <c r="B25" s="79"/>
      <c r="C25" s="212">
        <v>0</v>
      </c>
      <c r="D25" s="105"/>
      <c r="E25" s="105"/>
      <c r="F25" s="105"/>
      <c r="G25" s="105"/>
      <c r="H25" s="105"/>
      <c r="I25" s="61"/>
      <c r="J25" s="61"/>
      <c r="K25" s="326">
        <v>0</v>
      </c>
      <c r="L25" s="326"/>
      <c r="M25" s="326"/>
    </row>
    <row r="26" spans="1:17" ht="14.25" customHeight="1">
      <c r="A26" s="250" t="s">
        <v>49</v>
      </c>
      <c r="B26" s="79"/>
      <c r="C26" s="212">
        <v>0</v>
      </c>
      <c r="D26" s="105"/>
      <c r="E26" s="105"/>
      <c r="F26" s="105"/>
      <c r="G26" s="105"/>
      <c r="H26" s="105"/>
      <c r="I26" s="61"/>
      <c r="J26" s="61"/>
      <c r="K26" s="326">
        <v>0</v>
      </c>
      <c r="L26" s="326"/>
      <c r="M26" s="326"/>
      <c r="N26" s="187"/>
      <c r="O26"/>
      <c r="P26"/>
      <c r="Q26" s="23"/>
    </row>
    <row r="27" spans="1:16" ht="14.25">
      <c r="A27" s="249" t="s">
        <v>50</v>
      </c>
      <c r="B27" s="78"/>
      <c r="C27" s="212">
        <f>C28+C29+C30</f>
        <v>0</v>
      </c>
      <c r="D27" s="105"/>
      <c r="E27" s="105"/>
      <c r="F27" s="105"/>
      <c r="G27" s="105"/>
      <c r="H27" s="105"/>
      <c r="I27" s="61"/>
      <c r="J27" s="61"/>
      <c r="K27" s="326">
        <f>K28+K29+K30</f>
        <v>319826659.68</v>
      </c>
      <c r="L27" s="326"/>
      <c r="M27" s="326"/>
      <c r="N27" s="187"/>
      <c r="O27"/>
      <c r="P27"/>
    </row>
    <row r="28" spans="1:16" ht="14.25">
      <c r="A28" s="250" t="s">
        <v>51</v>
      </c>
      <c r="B28" s="80"/>
      <c r="C28" s="212">
        <v>0</v>
      </c>
      <c r="D28" s="105"/>
      <c r="E28" s="105"/>
      <c r="F28" s="105"/>
      <c r="G28" s="105"/>
      <c r="H28" s="105"/>
      <c r="I28" s="61"/>
      <c r="J28" s="61"/>
      <c r="K28" s="326">
        <v>0</v>
      </c>
      <c r="L28" s="326"/>
      <c r="M28" s="326"/>
      <c r="N28" s="187"/>
      <c r="O28"/>
      <c r="P28"/>
    </row>
    <row r="29" spans="1:16" ht="14.25">
      <c r="A29" s="250" t="s">
        <v>52</v>
      </c>
      <c r="B29" s="80"/>
      <c r="C29" s="212">
        <v>0</v>
      </c>
      <c r="D29" s="105"/>
      <c r="E29" s="105"/>
      <c r="F29" s="105"/>
      <c r="G29" s="105"/>
      <c r="H29" s="105"/>
      <c r="I29" s="61"/>
      <c r="J29" s="61"/>
      <c r="K29" s="326">
        <v>319826659.68</v>
      </c>
      <c r="L29" s="326"/>
      <c r="M29" s="326"/>
      <c r="N29" s="187"/>
      <c r="O29"/>
      <c r="P29"/>
    </row>
    <row r="30" spans="1:16" ht="14.25">
      <c r="A30" s="250" t="s">
        <v>53</v>
      </c>
      <c r="B30" s="80"/>
      <c r="C30" s="212">
        <v>0</v>
      </c>
      <c r="D30" s="105"/>
      <c r="E30" s="105"/>
      <c r="F30" s="105"/>
      <c r="G30" s="105"/>
      <c r="H30" s="105"/>
      <c r="I30" s="61"/>
      <c r="J30" s="61"/>
      <c r="K30" s="326">
        <v>0</v>
      </c>
      <c r="L30" s="326"/>
      <c r="M30" s="326"/>
      <c r="N30" s="187"/>
      <c r="O30"/>
      <c r="P30"/>
    </row>
    <row r="31" spans="1:16" ht="14.25">
      <c r="A31" s="249" t="s">
        <v>6</v>
      </c>
      <c r="B31" s="78"/>
      <c r="C31" s="212">
        <v>0</v>
      </c>
      <c r="D31" s="105"/>
      <c r="E31" s="105"/>
      <c r="F31" s="105"/>
      <c r="G31" s="105"/>
      <c r="H31" s="105"/>
      <c r="I31" s="61"/>
      <c r="J31" s="61"/>
      <c r="K31" s="326">
        <v>0</v>
      </c>
      <c r="L31" s="326"/>
      <c r="M31" s="326"/>
      <c r="N31" s="187"/>
      <c r="O31"/>
      <c r="P31"/>
    </row>
    <row r="32" spans="1:13" ht="13.5">
      <c r="A32" s="249" t="s">
        <v>54</v>
      </c>
      <c r="B32" s="78"/>
      <c r="C32" s="212">
        <f>SUM(C33:C35)</f>
        <v>0</v>
      </c>
      <c r="D32" s="105"/>
      <c r="E32" s="105"/>
      <c r="F32" s="105"/>
      <c r="G32" s="105"/>
      <c r="H32" s="105"/>
      <c r="I32" s="61"/>
      <c r="J32" s="61"/>
      <c r="K32" s="326">
        <f>K33+K34+K35</f>
        <v>0</v>
      </c>
      <c r="L32" s="326"/>
      <c r="M32" s="326"/>
    </row>
    <row r="33" spans="1:13" ht="13.5">
      <c r="A33" s="250" t="s">
        <v>79</v>
      </c>
      <c r="B33" s="80"/>
      <c r="C33" s="212">
        <v>0</v>
      </c>
      <c r="D33" s="105"/>
      <c r="E33" s="105"/>
      <c r="F33" s="105"/>
      <c r="G33" s="105"/>
      <c r="H33" s="105"/>
      <c r="I33" s="61"/>
      <c r="J33" s="61"/>
      <c r="K33" s="326">
        <v>0</v>
      </c>
      <c r="L33" s="326"/>
      <c r="M33" s="326"/>
    </row>
    <row r="34" spans="1:13" ht="15">
      <c r="A34" s="250" t="s">
        <v>80</v>
      </c>
      <c r="B34" s="81"/>
      <c r="C34" s="212">
        <v>0</v>
      </c>
      <c r="D34" s="105"/>
      <c r="E34" s="105"/>
      <c r="F34" s="105"/>
      <c r="G34" s="105"/>
      <c r="H34" s="105"/>
      <c r="I34" s="61"/>
      <c r="J34" s="61"/>
      <c r="K34" s="326">
        <v>0</v>
      </c>
      <c r="L34" s="326"/>
      <c r="M34" s="326"/>
    </row>
    <row r="35" spans="1:15" ht="14.25" customHeight="1">
      <c r="A35" s="250" t="s">
        <v>55</v>
      </c>
      <c r="B35" s="80"/>
      <c r="C35" s="212">
        <v>0</v>
      </c>
      <c r="D35" s="105"/>
      <c r="E35" s="105"/>
      <c r="F35" s="105"/>
      <c r="G35" s="105"/>
      <c r="H35" s="105"/>
      <c r="I35" s="61"/>
      <c r="J35" s="82"/>
      <c r="K35" s="335">
        <v>0</v>
      </c>
      <c r="L35" s="335"/>
      <c r="M35" s="335"/>
      <c r="N35" s="188"/>
      <c r="O35" s="16"/>
    </row>
    <row r="36" spans="1:13" ht="13.5">
      <c r="A36" s="248" t="s">
        <v>76</v>
      </c>
      <c r="B36" s="77"/>
      <c r="C36" s="212">
        <f>C37+C38+C39</f>
        <v>0</v>
      </c>
      <c r="D36" s="105"/>
      <c r="E36" s="105"/>
      <c r="F36" s="105"/>
      <c r="G36" s="105"/>
      <c r="H36" s="105"/>
      <c r="I36" s="61"/>
      <c r="J36" s="61"/>
      <c r="K36" s="326">
        <f>K37+K38+K39</f>
        <v>0</v>
      </c>
      <c r="L36" s="326"/>
      <c r="M36" s="326"/>
    </row>
    <row r="37" spans="1:13" ht="13.5">
      <c r="A37" s="249" t="s">
        <v>7</v>
      </c>
      <c r="B37" s="78"/>
      <c r="C37" s="212">
        <v>0</v>
      </c>
      <c r="D37" s="105"/>
      <c r="E37" s="105"/>
      <c r="F37" s="105"/>
      <c r="G37" s="105"/>
      <c r="H37" s="105"/>
      <c r="I37" s="61"/>
      <c r="J37" s="61"/>
      <c r="K37" s="326">
        <v>0</v>
      </c>
      <c r="L37" s="326"/>
      <c r="M37" s="326"/>
    </row>
    <row r="38" spans="1:13" ht="13.5">
      <c r="A38" s="249" t="s">
        <v>8</v>
      </c>
      <c r="B38" s="78"/>
      <c r="C38" s="212">
        <v>0</v>
      </c>
      <c r="D38" s="105"/>
      <c r="E38" s="105"/>
      <c r="F38" s="105"/>
      <c r="G38" s="105"/>
      <c r="H38" s="105"/>
      <c r="I38" s="61"/>
      <c r="J38" s="61"/>
      <c r="K38" s="326">
        <v>0</v>
      </c>
      <c r="L38" s="326"/>
      <c r="M38" s="326"/>
    </row>
    <row r="39" spans="1:17" ht="13.5">
      <c r="A39" s="249" t="s">
        <v>56</v>
      </c>
      <c r="B39" s="78"/>
      <c r="C39" s="213">
        <v>0</v>
      </c>
      <c r="D39" s="210"/>
      <c r="E39" s="210"/>
      <c r="F39" s="210"/>
      <c r="G39" s="210"/>
      <c r="H39" s="105"/>
      <c r="I39" s="61"/>
      <c r="J39" s="61"/>
      <c r="K39" s="326">
        <v>0</v>
      </c>
      <c r="L39" s="326"/>
      <c r="M39" s="326"/>
      <c r="P39" s="12"/>
      <c r="Q39" s="12"/>
    </row>
    <row r="40" spans="1:22" ht="13.5">
      <c r="A40" s="251" t="s">
        <v>81</v>
      </c>
      <c r="B40" s="57"/>
      <c r="C40" s="103">
        <f>C18+C36-C34</f>
        <v>0</v>
      </c>
      <c r="D40" s="111"/>
      <c r="E40" s="111"/>
      <c r="F40" s="111"/>
      <c r="G40" s="111"/>
      <c r="H40" s="117"/>
      <c r="I40" s="63"/>
      <c r="J40" s="63"/>
      <c r="K40" s="327">
        <f>K18+K36-K34</f>
        <v>846256115.5899999</v>
      </c>
      <c r="L40" s="327"/>
      <c r="M40" s="327"/>
      <c r="N40" s="189"/>
      <c r="O40" s="17"/>
      <c r="P40" s="12"/>
      <c r="Q40" s="12"/>
      <c r="R40" s="17"/>
      <c r="S40" s="17"/>
      <c r="T40" s="17"/>
      <c r="V40" s="17"/>
    </row>
    <row r="41" spans="1:11" ht="6" customHeight="1">
      <c r="A41" s="28"/>
      <c r="B41" s="29"/>
      <c r="C41" s="29"/>
      <c r="D41" s="29"/>
      <c r="E41" s="29"/>
      <c r="F41" s="29"/>
      <c r="G41" s="29"/>
      <c r="H41" s="214"/>
      <c r="I41" s="30"/>
      <c r="J41" s="30"/>
      <c r="K41" s="25"/>
    </row>
    <row r="42" spans="1:17" ht="28.5" customHeight="1">
      <c r="A42" s="350" t="s">
        <v>86</v>
      </c>
      <c r="B42" s="351"/>
      <c r="C42" s="89" t="s">
        <v>91</v>
      </c>
      <c r="D42" s="356" t="s">
        <v>41</v>
      </c>
      <c r="E42" s="301"/>
      <c r="F42" s="301"/>
      <c r="G42" s="357"/>
      <c r="H42" s="293" t="s">
        <v>92</v>
      </c>
      <c r="I42" s="301"/>
      <c r="J42" s="357"/>
      <c r="K42" s="70" t="s">
        <v>93</v>
      </c>
      <c r="L42" s="329" t="s">
        <v>129</v>
      </c>
      <c r="M42" s="330"/>
      <c r="N42" s="190"/>
      <c r="O42" s="136"/>
      <c r="P42" s="12"/>
      <c r="Q42" s="18"/>
    </row>
    <row r="43" spans="1:17" ht="14.25" customHeight="1">
      <c r="A43" s="352"/>
      <c r="B43" s="353"/>
      <c r="C43" s="90" t="s">
        <v>1</v>
      </c>
      <c r="D43" s="293" t="str">
        <f>D16</f>
        <v>Jan a Dez 2023</v>
      </c>
      <c r="E43" s="294"/>
      <c r="F43" s="294"/>
      <c r="G43" s="295"/>
      <c r="H43" s="293" t="str">
        <f>D16</f>
        <v>Jan a Dez 2023</v>
      </c>
      <c r="I43" s="294"/>
      <c r="J43" s="295"/>
      <c r="K43" s="135" t="str">
        <f>D16</f>
        <v>Jan a Dez 2023</v>
      </c>
      <c r="L43" s="331" t="s">
        <v>130</v>
      </c>
      <c r="M43" s="332"/>
      <c r="N43" s="190"/>
      <c r="O43" s="136"/>
      <c r="P43" s="11"/>
      <c r="Q43" s="11"/>
    </row>
    <row r="44" spans="1:16" ht="13.5">
      <c r="A44" s="354"/>
      <c r="B44" s="355"/>
      <c r="C44" s="91" t="s">
        <v>87</v>
      </c>
      <c r="D44" s="348" t="s">
        <v>88</v>
      </c>
      <c r="E44" s="302"/>
      <c r="F44" s="302"/>
      <c r="G44" s="349"/>
      <c r="H44" s="348" t="s">
        <v>89</v>
      </c>
      <c r="I44" s="302"/>
      <c r="J44" s="349"/>
      <c r="K44" s="71" t="s">
        <v>90</v>
      </c>
      <c r="L44" s="333" t="s">
        <v>131</v>
      </c>
      <c r="M44" s="334"/>
      <c r="N44" s="191"/>
      <c r="O44" s="137"/>
      <c r="P44" s="19"/>
    </row>
    <row r="45" spans="1:16" ht="13.5">
      <c r="A45" s="252" t="s">
        <v>94</v>
      </c>
      <c r="B45" s="83"/>
      <c r="C45" s="83">
        <f aca="true" t="shared" si="0" ref="C45:K45">C46+C47</f>
        <v>12023130.780000001</v>
      </c>
      <c r="D45" s="315">
        <f t="shared" si="0"/>
        <v>12023130.780000001</v>
      </c>
      <c r="E45" s="316">
        <f t="shared" si="0"/>
        <v>0</v>
      </c>
      <c r="F45" s="316">
        <f t="shared" si="0"/>
        <v>0</v>
      </c>
      <c r="G45" s="317">
        <f t="shared" si="0"/>
        <v>0</v>
      </c>
      <c r="H45" s="315">
        <f t="shared" si="0"/>
        <v>12023130.780000001</v>
      </c>
      <c r="I45" s="316">
        <f t="shared" si="0"/>
        <v>0</v>
      </c>
      <c r="J45" s="317">
        <f t="shared" si="0"/>
        <v>0</v>
      </c>
      <c r="K45" s="109">
        <f t="shared" si="0"/>
        <v>11861569.59</v>
      </c>
      <c r="L45" s="139"/>
      <c r="M45" s="206">
        <f>M46+M47</f>
        <v>0</v>
      </c>
      <c r="N45" s="189"/>
      <c r="O45" s="17"/>
      <c r="P45" s="17"/>
    </row>
    <row r="46" spans="1:16" ht="13.5">
      <c r="A46" s="253" t="s">
        <v>95</v>
      </c>
      <c r="B46" s="83"/>
      <c r="C46" s="83">
        <v>4711229.08</v>
      </c>
      <c r="D46" s="315">
        <v>4711229.08</v>
      </c>
      <c r="E46" s="316"/>
      <c r="F46" s="316"/>
      <c r="G46" s="317"/>
      <c r="H46" s="315">
        <v>4711229.08</v>
      </c>
      <c r="I46" s="316"/>
      <c r="J46" s="317"/>
      <c r="K46" s="109">
        <v>4638919.79</v>
      </c>
      <c r="L46" s="140"/>
      <c r="M46" s="206">
        <f>D46-H46</f>
        <v>0</v>
      </c>
      <c r="N46" s="189"/>
      <c r="O46" s="17"/>
      <c r="P46" s="17"/>
    </row>
    <row r="47" spans="1:16" ht="13.5">
      <c r="A47" s="253" t="s">
        <v>96</v>
      </c>
      <c r="B47" s="83"/>
      <c r="C47" s="83">
        <v>7311901.7</v>
      </c>
      <c r="D47" s="315">
        <v>7311901.7</v>
      </c>
      <c r="E47" s="316"/>
      <c r="F47" s="316"/>
      <c r="G47" s="317"/>
      <c r="H47" s="315">
        <v>7311901.7</v>
      </c>
      <c r="I47" s="316"/>
      <c r="J47" s="336"/>
      <c r="K47" s="282">
        <v>7222649.8</v>
      </c>
      <c r="L47" s="140"/>
      <c r="M47" s="206">
        <f>D47-H47</f>
        <v>0</v>
      </c>
      <c r="N47" s="189"/>
      <c r="O47" s="17"/>
      <c r="P47" s="17"/>
    </row>
    <row r="48" spans="1:16" ht="13.5">
      <c r="A48" s="254" t="s">
        <v>97</v>
      </c>
      <c r="B48" s="83"/>
      <c r="C48" s="83">
        <f aca="true" t="shared" si="1" ref="C48:K48">C49+C50</f>
        <v>0</v>
      </c>
      <c r="D48" s="315">
        <f t="shared" si="1"/>
        <v>0</v>
      </c>
      <c r="E48" s="316">
        <f t="shared" si="1"/>
        <v>0</v>
      </c>
      <c r="F48" s="316">
        <f t="shared" si="1"/>
        <v>0</v>
      </c>
      <c r="G48" s="317">
        <f t="shared" si="1"/>
        <v>0</v>
      </c>
      <c r="H48" s="315">
        <f t="shared" si="1"/>
        <v>0</v>
      </c>
      <c r="I48" s="316">
        <f t="shared" si="1"/>
        <v>0</v>
      </c>
      <c r="J48" s="317">
        <f t="shared" si="1"/>
        <v>0</v>
      </c>
      <c r="K48" s="109">
        <f t="shared" si="1"/>
        <v>0</v>
      </c>
      <c r="L48" s="140"/>
      <c r="M48" s="206">
        <f>D48-H48</f>
        <v>0</v>
      </c>
      <c r="N48" s="189"/>
      <c r="O48" s="17"/>
      <c r="P48" s="17"/>
    </row>
    <row r="49" spans="1:16" ht="13.5">
      <c r="A49" s="253" t="s">
        <v>79</v>
      </c>
      <c r="B49" s="83"/>
      <c r="C49" s="82">
        <v>0</v>
      </c>
      <c r="D49" s="315">
        <v>0</v>
      </c>
      <c r="E49" s="316"/>
      <c r="F49" s="316"/>
      <c r="G49" s="317"/>
      <c r="H49" s="315">
        <v>0</v>
      </c>
      <c r="I49" s="316"/>
      <c r="J49" s="317"/>
      <c r="K49" s="109">
        <v>0</v>
      </c>
      <c r="L49" s="140"/>
      <c r="M49" s="206">
        <f>D49-H49</f>
        <v>0</v>
      </c>
      <c r="N49" s="189"/>
      <c r="O49" s="17"/>
      <c r="P49" s="17"/>
    </row>
    <row r="50" spans="1:16" ht="13.5">
      <c r="A50" s="253" t="s">
        <v>98</v>
      </c>
      <c r="B50" s="83"/>
      <c r="C50" s="82">
        <v>0</v>
      </c>
      <c r="D50" s="319">
        <v>0</v>
      </c>
      <c r="E50" s="320"/>
      <c r="F50" s="320"/>
      <c r="G50" s="321"/>
      <c r="H50" s="319">
        <v>0</v>
      </c>
      <c r="I50" s="320"/>
      <c r="J50" s="321"/>
      <c r="K50" s="109">
        <v>0</v>
      </c>
      <c r="L50" s="140"/>
      <c r="M50" s="206">
        <f>D50-H50</f>
        <v>0</v>
      </c>
      <c r="N50" s="189"/>
      <c r="O50" s="17"/>
      <c r="P50" s="17"/>
    </row>
    <row r="51" spans="1:20" ht="13.5">
      <c r="A51" s="255" t="s">
        <v>99</v>
      </c>
      <c r="B51" s="87"/>
      <c r="C51" s="84">
        <f aca="true" t="shared" si="2" ref="C51:K51">C45+C48</f>
        <v>12023130.780000001</v>
      </c>
      <c r="D51" s="312">
        <f t="shared" si="2"/>
        <v>12023130.780000001</v>
      </c>
      <c r="E51" s="313">
        <f t="shared" si="2"/>
        <v>0</v>
      </c>
      <c r="F51" s="313">
        <f t="shared" si="2"/>
        <v>0</v>
      </c>
      <c r="G51" s="314">
        <f t="shared" si="2"/>
        <v>0</v>
      </c>
      <c r="H51" s="312">
        <f t="shared" si="2"/>
        <v>12023130.780000001</v>
      </c>
      <c r="I51" s="313">
        <f t="shared" si="2"/>
        <v>0</v>
      </c>
      <c r="J51" s="314">
        <f t="shared" si="2"/>
        <v>0</v>
      </c>
      <c r="K51" s="118">
        <f t="shared" si="2"/>
        <v>11861569.59</v>
      </c>
      <c r="L51" s="138"/>
      <c r="M51" s="281">
        <f>M45+M48</f>
        <v>0</v>
      </c>
      <c r="N51" s="189"/>
      <c r="O51" s="17"/>
      <c r="P51" s="12"/>
      <c r="Q51" s="12"/>
      <c r="R51" s="12"/>
      <c r="S51" s="12"/>
      <c r="T51" s="12"/>
    </row>
    <row r="52" spans="1:20" ht="6" customHeight="1">
      <c r="A52" s="256"/>
      <c r="B52" s="116"/>
      <c r="C52" s="217"/>
      <c r="D52" s="217"/>
      <c r="E52" s="217"/>
      <c r="F52" s="217"/>
      <c r="G52" s="217"/>
      <c r="H52" s="217"/>
      <c r="I52" s="217"/>
      <c r="J52" s="217"/>
      <c r="K52" s="217"/>
      <c r="L52" s="17"/>
      <c r="M52" s="17"/>
      <c r="N52" s="189"/>
      <c r="O52" s="17"/>
      <c r="P52" s="12"/>
      <c r="Q52" s="12"/>
      <c r="R52" s="12"/>
      <c r="S52" s="12"/>
      <c r="T52" s="12"/>
    </row>
    <row r="53" spans="1:20" ht="15">
      <c r="A53" s="255" t="s">
        <v>102</v>
      </c>
      <c r="B53" s="86"/>
      <c r="C53" s="62">
        <f>C40-C51</f>
        <v>-12023130.780000001</v>
      </c>
      <c r="D53" s="322">
        <f>K40-D51</f>
        <v>834232984.81</v>
      </c>
      <c r="E53" s="323"/>
      <c r="F53" s="323"/>
      <c r="G53" s="324"/>
      <c r="H53" s="322">
        <f>K40-H51</f>
        <v>834232984.81</v>
      </c>
      <c r="I53" s="323"/>
      <c r="J53" s="324"/>
      <c r="K53" s="62">
        <f>K40-K51</f>
        <v>834394545.9999999</v>
      </c>
      <c r="L53" s="184"/>
      <c r="M53" s="185"/>
      <c r="N53" s="188"/>
      <c r="O53" s="16"/>
      <c r="P53" s="12"/>
      <c r="Q53" s="12"/>
      <c r="R53" s="12"/>
      <c r="S53" s="12"/>
      <c r="T53" s="12"/>
    </row>
    <row r="54" spans="1:17" ht="6" customHeight="1">
      <c r="A54" s="31"/>
      <c r="B54" s="32"/>
      <c r="C54" s="32"/>
      <c r="D54" s="33"/>
      <c r="E54" s="33"/>
      <c r="F54" s="33"/>
      <c r="G54" s="33"/>
      <c r="H54" s="33"/>
      <c r="I54" s="33"/>
      <c r="J54" s="33"/>
      <c r="K54" s="34"/>
      <c r="L54" s="16"/>
      <c r="M54" s="16"/>
      <c r="N54" s="188"/>
      <c r="O54" s="16"/>
      <c r="P54" s="16"/>
      <c r="Q54" s="16"/>
    </row>
    <row r="55" spans="1:17" ht="13.5">
      <c r="A55" s="300" t="s">
        <v>57</v>
      </c>
      <c r="B55" s="311"/>
      <c r="C55" s="325" t="s">
        <v>3</v>
      </c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188"/>
      <c r="O55" s="16"/>
      <c r="P55" s="16"/>
      <c r="Q55" s="16"/>
    </row>
    <row r="56" spans="1:17" ht="15" customHeight="1">
      <c r="A56" s="72" t="s">
        <v>103</v>
      </c>
      <c r="B56" s="72"/>
      <c r="C56" s="141"/>
      <c r="D56" s="142"/>
      <c r="E56" s="142"/>
      <c r="F56" s="142"/>
      <c r="G56" s="142"/>
      <c r="H56" s="142"/>
      <c r="I56" s="142"/>
      <c r="J56" s="142"/>
      <c r="K56" s="328">
        <v>0</v>
      </c>
      <c r="L56" s="328"/>
      <c r="M56" s="328"/>
      <c r="N56" s="188"/>
      <c r="O56" s="16"/>
      <c r="P56" s="16"/>
      <c r="Q56" s="16"/>
    </row>
    <row r="57" spans="1:17" ht="6" customHeight="1">
      <c r="A57" s="31"/>
      <c r="B57" s="32"/>
      <c r="C57" s="32"/>
      <c r="D57" s="33"/>
      <c r="E57" s="33"/>
      <c r="F57" s="33"/>
      <c r="G57" s="33"/>
      <c r="H57" s="33"/>
      <c r="I57" s="33"/>
      <c r="J57" s="33"/>
      <c r="K57" s="34"/>
      <c r="L57" s="16"/>
      <c r="M57" s="16"/>
      <c r="N57" s="188"/>
      <c r="O57" s="16"/>
      <c r="P57" s="16"/>
      <c r="Q57" s="16"/>
    </row>
    <row r="58" spans="1:17" ht="13.5">
      <c r="A58" s="300" t="s">
        <v>2</v>
      </c>
      <c r="B58" s="300"/>
      <c r="C58" s="325" t="s">
        <v>3</v>
      </c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188"/>
      <c r="O58" s="16"/>
      <c r="P58" s="16"/>
      <c r="Q58" s="16"/>
    </row>
    <row r="59" spans="1:17" ht="15" customHeight="1">
      <c r="A59" s="72" t="s">
        <v>103</v>
      </c>
      <c r="B59" s="72"/>
      <c r="C59" s="143"/>
      <c r="D59" s="142"/>
      <c r="E59" s="142"/>
      <c r="F59" s="142"/>
      <c r="G59" s="142"/>
      <c r="H59" s="142"/>
      <c r="I59" s="142"/>
      <c r="J59" s="142"/>
      <c r="K59" s="328">
        <v>0</v>
      </c>
      <c r="L59" s="328"/>
      <c r="M59" s="328"/>
      <c r="N59" s="188"/>
      <c r="O59" s="16"/>
      <c r="P59" s="16"/>
      <c r="Q59" s="16"/>
    </row>
    <row r="60" spans="1:11" ht="6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5"/>
    </row>
    <row r="61" spans="1:13" ht="14.25" customHeight="1">
      <c r="A61" s="301" t="s">
        <v>104</v>
      </c>
      <c r="B61" s="301"/>
      <c r="C61" s="356" t="s">
        <v>40</v>
      </c>
      <c r="D61" s="301"/>
      <c r="E61" s="301"/>
      <c r="F61" s="301"/>
      <c r="G61" s="301"/>
      <c r="H61" s="301"/>
      <c r="I61" s="301"/>
      <c r="J61" s="301"/>
      <c r="K61" s="301"/>
      <c r="L61" s="301"/>
      <c r="M61" s="301"/>
    </row>
    <row r="62" spans="1:15" ht="13.5">
      <c r="A62" s="302"/>
      <c r="B62" s="302"/>
      <c r="C62" s="348"/>
      <c r="D62" s="302"/>
      <c r="E62" s="302"/>
      <c r="F62" s="302"/>
      <c r="G62" s="302"/>
      <c r="H62" s="302"/>
      <c r="I62" s="302"/>
      <c r="J62" s="302"/>
      <c r="K62" s="302"/>
      <c r="L62" s="302"/>
      <c r="M62" s="302"/>
      <c r="N62" s="131"/>
      <c r="O62" s="12"/>
    </row>
    <row r="63" spans="1:15" ht="13.5">
      <c r="A63" s="257" t="s">
        <v>58</v>
      </c>
      <c r="B63" s="44"/>
      <c r="C63" s="93"/>
      <c r="D63" s="37"/>
      <c r="E63" s="37"/>
      <c r="F63" s="37"/>
      <c r="G63" s="37"/>
      <c r="H63" s="37"/>
      <c r="I63" s="37"/>
      <c r="J63" s="37"/>
      <c r="K63" s="38"/>
      <c r="L63" s="18"/>
      <c r="M63" s="18">
        <v>0</v>
      </c>
      <c r="N63" s="192"/>
      <c r="O63" s="18"/>
    </row>
    <row r="64" spans="1:13" ht="13.5">
      <c r="A64" s="258" t="s">
        <v>59</v>
      </c>
      <c r="B64" s="51"/>
      <c r="C64" s="93"/>
      <c r="D64" s="37"/>
      <c r="E64" s="37"/>
      <c r="F64" s="37"/>
      <c r="G64" s="37"/>
      <c r="H64" s="37"/>
      <c r="I64" s="37"/>
      <c r="J64" s="37"/>
      <c r="K64" s="38"/>
      <c r="M64" s="18">
        <v>0</v>
      </c>
    </row>
    <row r="65" spans="1:13" ht="13.5">
      <c r="A65" s="258" t="s">
        <v>60</v>
      </c>
      <c r="B65" s="51"/>
      <c r="C65" s="93"/>
      <c r="D65" s="37"/>
      <c r="E65" s="37"/>
      <c r="F65" s="37"/>
      <c r="G65" s="37"/>
      <c r="H65" s="37"/>
      <c r="I65" s="37"/>
      <c r="J65" s="37"/>
      <c r="K65" s="38"/>
      <c r="M65" s="18">
        <v>0</v>
      </c>
    </row>
    <row r="66" spans="1:13" ht="13.5">
      <c r="A66" s="259" t="s">
        <v>61</v>
      </c>
      <c r="B66" s="47"/>
      <c r="C66" s="46"/>
      <c r="D66" s="39"/>
      <c r="E66" s="39"/>
      <c r="F66" s="39"/>
      <c r="G66" s="39"/>
      <c r="H66" s="39"/>
      <c r="I66" s="39"/>
      <c r="J66" s="39"/>
      <c r="K66" s="40"/>
      <c r="L66" s="144"/>
      <c r="M66" s="145">
        <v>0</v>
      </c>
    </row>
    <row r="67" spans="1:11" ht="6" customHeight="1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5"/>
    </row>
    <row r="68" spans="1:13" ht="15" customHeight="1">
      <c r="A68" s="303" t="s">
        <v>139</v>
      </c>
      <c r="B68" s="304"/>
      <c r="C68" s="307" t="s">
        <v>105</v>
      </c>
      <c r="D68" s="308"/>
      <c r="E68" s="308"/>
      <c r="F68" s="308"/>
      <c r="G68" s="308"/>
      <c r="H68" s="308"/>
      <c r="I68" s="308"/>
      <c r="J68" s="308"/>
      <c r="K68" s="308"/>
      <c r="L68" s="308"/>
      <c r="M68" s="308"/>
    </row>
    <row r="69" spans="1:15" ht="14.25" customHeight="1">
      <c r="A69" s="305"/>
      <c r="B69" s="306"/>
      <c r="C69" s="309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186"/>
      <c r="O69" s="15"/>
    </row>
    <row r="70" spans="1:18" ht="13.5">
      <c r="A70" s="260" t="s">
        <v>62</v>
      </c>
      <c r="B70" s="69"/>
      <c r="C70" s="132"/>
      <c r="D70" s="133"/>
      <c r="E70" s="133"/>
      <c r="F70" s="133"/>
      <c r="G70" s="82"/>
      <c r="H70" s="82"/>
      <c r="I70" s="82"/>
      <c r="J70" s="82"/>
      <c r="K70" s="82"/>
      <c r="L70" s="17"/>
      <c r="M70" s="206">
        <v>1711388.08</v>
      </c>
      <c r="N70" s="189"/>
      <c r="O70" s="17"/>
      <c r="P70" s="17"/>
      <c r="Q70" s="17"/>
      <c r="R70" s="17"/>
    </row>
    <row r="71" spans="1:18" ht="13.5">
      <c r="A71" s="260" t="s">
        <v>63</v>
      </c>
      <c r="B71" s="88"/>
      <c r="C71" s="60"/>
      <c r="D71" s="61"/>
      <c r="E71" s="61"/>
      <c r="F71" s="61"/>
      <c r="G71" s="82"/>
      <c r="H71" s="82"/>
      <c r="I71" s="82"/>
      <c r="J71" s="82"/>
      <c r="K71" s="82"/>
      <c r="L71" s="120"/>
      <c r="M71" s="207">
        <v>3863596469.39</v>
      </c>
      <c r="N71" s="193"/>
      <c r="O71" s="120"/>
      <c r="P71" s="120"/>
      <c r="Q71" s="17"/>
      <c r="R71" s="17"/>
    </row>
    <row r="72" spans="1:18" ht="13.5">
      <c r="A72" s="261" t="s">
        <v>64</v>
      </c>
      <c r="B72" s="74"/>
      <c r="C72" s="73"/>
      <c r="D72" s="75"/>
      <c r="E72" s="75"/>
      <c r="F72" s="75"/>
      <c r="G72" s="94"/>
      <c r="H72" s="94"/>
      <c r="I72" s="94"/>
      <c r="J72" s="94"/>
      <c r="K72" s="94"/>
      <c r="L72" s="146"/>
      <c r="M72" s="208">
        <v>25894056.53</v>
      </c>
      <c r="N72" s="416"/>
      <c r="O72" s="417"/>
      <c r="P72" s="418"/>
      <c r="Q72" s="17"/>
      <c r="R72" s="17"/>
    </row>
    <row r="73" spans="1:11" ht="6" customHeight="1">
      <c r="A73" s="41"/>
      <c r="B73" s="28"/>
      <c r="C73" s="28"/>
      <c r="D73" s="335"/>
      <c r="E73" s="335"/>
      <c r="F73" s="335"/>
      <c r="G73" s="28"/>
      <c r="H73" s="28"/>
      <c r="I73" s="394"/>
      <c r="J73" s="394"/>
      <c r="K73" s="394"/>
    </row>
    <row r="74" spans="1:22" s="14" customFormat="1" ht="13.5">
      <c r="A74" s="318" t="s">
        <v>106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194"/>
      <c r="O74" s="2"/>
      <c r="P74" s="2"/>
      <c r="Q74" s="2"/>
      <c r="R74" s="2"/>
      <c r="S74" s="2"/>
      <c r="T74" s="2"/>
      <c r="U74" s="2"/>
      <c r="V74" s="2"/>
    </row>
    <row r="75" spans="1:13" ht="14.25" customHeight="1">
      <c r="A75" s="340" t="s">
        <v>107</v>
      </c>
      <c r="B75" s="341"/>
      <c r="C75" s="345" t="s">
        <v>83</v>
      </c>
      <c r="D75" s="346" t="s">
        <v>0</v>
      </c>
      <c r="E75" s="347"/>
      <c r="F75" s="347"/>
      <c r="G75" s="347"/>
      <c r="H75" s="347"/>
      <c r="I75" s="347"/>
      <c r="J75" s="347"/>
      <c r="K75" s="347"/>
      <c r="L75" s="347"/>
      <c r="M75" s="347"/>
    </row>
    <row r="76" spans="1:15" ht="13.5">
      <c r="A76" s="340"/>
      <c r="B76" s="341"/>
      <c r="C76" s="345"/>
      <c r="D76" s="298" t="str">
        <f>D16</f>
        <v>Jan a Dez 2023</v>
      </c>
      <c r="E76" s="299"/>
      <c r="F76" s="299"/>
      <c r="G76" s="299"/>
      <c r="H76" s="299"/>
      <c r="I76" s="299"/>
      <c r="J76" s="299"/>
      <c r="K76" s="299"/>
      <c r="L76" s="299"/>
      <c r="M76" s="299"/>
      <c r="N76" s="186"/>
      <c r="O76" s="15"/>
    </row>
    <row r="77" spans="1:13" ht="13.5">
      <c r="A77" s="342"/>
      <c r="B77" s="343"/>
      <c r="C77" s="49" t="s">
        <v>84</v>
      </c>
      <c r="D77" s="358" t="s">
        <v>85</v>
      </c>
      <c r="E77" s="342"/>
      <c r="F77" s="342"/>
      <c r="G77" s="342"/>
      <c r="H77" s="342"/>
      <c r="I77" s="342"/>
      <c r="J77" s="342"/>
      <c r="K77" s="342"/>
      <c r="L77" s="342"/>
      <c r="M77" s="342"/>
    </row>
    <row r="78" spans="1:13" ht="13.5">
      <c r="A78" s="77" t="s">
        <v>140</v>
      </c>
      <c r="B78" s="225"/>
      <c r="C78" s="227">
        <f>C79+C83+C87+C91+C92</f>
        <v>8223466285</v>
      </c>
      <c r="D78" s="226"/>
      <c r="E78" s="225"/>
      <c r="F78" s="225"/>
      <c r="G78" s="225"/>
      <c r="H78" s="225"/>
      <c r="I78" s="225"/>
      <c r="J78" s="225"/>
      <c r="K78" s="225"/>
      <c r="L78" s="228"/>
      <c r="M78" s="229">
        <f>M79+M83+M87+M91+M92</f>
        <v>6944636082.610001</v>
      </c>
    </row>
    <row r="79" spans="1:13" ht="13.5">
      <c r="A79" s="249" t="s">
        <v>46</v>
      </c>
      <c r="B79" s="78"/>
      <c r="C79" s="102">
        <f>C80+C81+C82</f>
        <v>3743285823</v>
      </c>
      <c r="D79" s="291"/>
      <c r="E79" s="292"/>
      <c r="F79" s="292"/>
      <c r="G79" s="292"/>
      <c r="H79" s="292"/>
      <c r="I79" s="61"/>
      <c r="J79" s="61"/>
      <c r="K79" s="104"/>
      <c r="M79" s="104">
        <f>M80+M81+M82</f>
        <v>2493269073.4500003</v>
      </c>
    </row>
    <row r="80" spans="1:21" ht="15" customHeight="1">
      <c r="A80" s="250" t="s">
        <v>100</v>
      </c>
      <c r="B80" s="79"/>
      <c r="C80" s="102">
        <v>2335818195</v>
      </c>
      <c r="D80" s="291"/>
      <c r="E80" s="292"/>
      <c r="F80" s="292"/>
      <c r="G80" s="292"/>
      <c r="H80" s="292"/>
      <c r="I80" s="82"/>
      <c r="J80" s="82"/>
      <c r="K80" s="105"/>
      <c r="L80" s="178"/>
      <c r="M80" s="105">
        <v>1706023566.2</v>
      </c>
      <c r="N80" s="178"/>
      <c r="O80" s="177"/>
      <c r="P80" s="177"/>
      <c r="Q80" s="177"/>
      <c r="R80" s="177"/>
      <c r="S80" s="177"/>
      <c r="T80" s="177"/>
      <c r="U80" s="177"/>
    </row>
    <row r="81" spans="1:13" ht="15" customHeight="1">
      <c r="A81" s="250" t="s">
        <v>48</v>
      </c>
      <c r="B81" s="79"/>
      <c r="C81" s="102">
        <v>1165535616</v>
      </c>
      <c r="D81" s="291"/>
      <c r="E81" s="292"/>
      <c r="F81" s="292"/>
      <c r="G81" s="292"/>
      <c r="H81" s="292"/>
      <c r="I81" s="61"/>
      <c r="J81" s="61"/>
      <c r="K81" s="104"/>
      <c r="L81" s="19"/>
      <c r="M81" s="105">
        <v>501748045.7</v>
      </c>
    </row>
    <row r="82" spans="1:13" ht="15" customHeight="1">
      <c r="A82" s="250" t="s">
        <v>49</v>
      </c>
      <c r="B82" s="79"/>
      <c r="C82" s="102">
        <v>241932012</v>
      </c>
      <c r="D82" s="65"/>
      <c r="E82" s="66"/>
      <c r="F82" s="66"/>
      <c r="G82" s="66"/>
      <c r="H82" s="66"/>
      <c r="I82" s="67"/>
      <c r="J82" s="67"/>
      <c r="K82" s="106"/>
      <c r="L82" s="19"/>
      <c r="M82" s="105">
        <v>285497461.55</v>
      </c>
    </row>
    <row r="83" spans="1:13" ht="13.5">
      <c r="A83" s="249" t="s">
        <v>101</v>
      </c>
      <c r="B83" s="77"/>
      <c r="C83" s="102">
        <f>C84+C85+C86</f>
        <v>3715095656</v>
      </c>
      <c r="D83" s="291"/>
      <c r="E83" s="292"/>
      <c r="F83" s="292"/>
      <c r="G83" s="292"/>
      <c r="H83" s="292"/>
      <c r="I83" s="61"/>
      <c r="J83" s="61"/>
      <c r="K83" s="104"/>
      <c r="M83" s="104">
        <f>M84+M85+M86</f>
        <v>3284938398.34</v>
      </c>
    </row>
    <row r="84" spans="1:13" ht="13.5">
      <c r="A84" s="250" t="s">
        <v>47</v>
      </c>
      <c r="B84" s="79"/>
      <c r="C84" s="102">
        <v>3715095656</v>
      </c>
      <c r="D84" s="291"/>
      <c r="E84" s="292"/>
      <c r="F84" s="292"/>
      <c r="G84" s="292"/>
      <c r="H84" s="292"/>
      <c r="I84" s="61"/>
      <c r="J84" s="61"/>
      <c r="K84" s="104"/>
      <c r="M84" s="105">
        <v>3284938398.34</v>
      </c>
    </row>
    <row r="85" spans="1:13" ht="13.5">
      <c r="A85" s="250" t="s">
        <v>48</v>
      </c>
      <c r="B85" s="79"/>
      <c r="C85" s="102">
        <v>0</v>
      </c>
      <c r="D85" s="291"/>
      <c r="E85" s="292"/>
      <c r="F85" s="292"/>
      <c r="G85" s="292"/>
      <c r="H85" s="292"/>
      <c r="I85" s="61"/>
      <c r="J85" s="61"/>
      <c r="K85" s="104"/>
      <c r="M85" s="105">
        <v>0</v>
      </c>
    </row>
    <row r="86" spans="1:13" ht="13.5">
      <c r="A86" s="250" t="s">
        <v>49</v>
      </c>
      <c r="B86" s="79"/>
      <c r="C86" s="102">
        <v>0</v>
      </c>
      <c r="D86" s="291"/>
      <c r="E86" s="292"/>
      <c r="F86" s="292"/>
      <c r="G86" s="292"/>
      <c r="H86" s="292"/>
      <c r="I86" s="61"/>
      <c r="J86" s="61"/>
      <c r="K86" s="104"/>
      <c r="M86" s="105">
        <v>0</v>
      </c>
    </row>
    <row r="87" spans="1:17" ht="13.5">
      <c r="A87" s="249" t="s">
        <v>50</v>
      </c>
      <c r="B87" s="78"/>
      <c r="C87" s="102">
        <f>C88+C89+C90</f>
        <v>325492162</v>
      </c>
      <c r="D87" s="291"/>
      <c r="E87" s="292"/>
      <c r="F87" s="292"/>
      <c r="G87" s="292"/>
      <c r="H87" s="292"/>
      <c r="I87" s="61"/>
      <c r="J87" s="61"/>
      <c r="K87" s="104"/>
      <c r="L87" s="147"/>
      <c r="M87" s="105">
        <f>M88+M89+M90</f>
        <v>864950431.48</v>
      </c>
      <c r="N87" s="195"/>
      <c r="O87" s="147"/>
      <c r="P87" s="147"/>
      <c r="Q87" s="147"/>
    </row>
    <row r="88" spans="1:17" ht="13.5">
      <c r="A88" s="250" t="s">
        <v>51</v>
      </c>
      <c r="B88" s="80"/>
      <c r="C88" s="102">
        <v>23141586</v>
      </c>
      <c r="D88" s="291"/>
      <c r="E88" s="292"/>
      <c r="F88" s="292"/>
      <c r="G88" s="292"/>
      <c r="H88" s="292"/>
      <c r="I88" s="61"/>
      <c r="J88" s="61"/>
      <c r="K88" s="104"/>
      <c r="L88" s="147"/>
      <c r="M88" s="105">
        <v>12201714.4</v>
      </c>
      <c r="N88" s="195"/>
      <c r="O88" s="147"/>
      <c r="P88" s="147"/>
      <c r="Q88" s="147"/>
    </row>
    <row r="89" spans="1:17" ht="13.5">
      <c r="A89" s="250" t="s">
        <v>52</v>
      </c>
      <c r="B89" s="80"/>
      <c r="C89" s="102">
        <v>302350576</v>
      </c>
      <c r="D89" s="291"/>
      <c r="E89" s="292"/>
      <c r="F89" s="292"/>
      <c r="G89" s="292"/>
      <c r="H89" s="292"/>
      <c r="I89" s="61"/>
      <c r="J89" s="61"/>
      <c r="K89" s="104"/>
      <c r="L89" s="147"/>
      <c r="M89" s="105">
        <v>852748717.08</v>
      </c>
      <c r="N89" s="195"/>
      <c r="O89" s="147"/>
      <c r="P89" s="147"/>
      <c r="Q89" s="147"/>
    </row>
    <row r="90" spans="1:13" ht="13.5">
      <c r="A90" s="250" t="s">
        <v>53</v>
      </c>
      <c r="B90" s="80"/>
      <c r="C90" s="102">
        <v>0</v>
      </c>
      <c r="D90" s="291"/>
      <c r="E90" s="292"/>
      <c r="F90" s="292"/>
      <c r="G90" s="292"/>
      <c r="H90" s="292"/>
      <c r="I90" s="61"/>
      <c r="J90" s="61"/>
      <c r="K90" s="104"/>
      <c r="M90" s="105">
        <v>0</v>
      </c>
    </row>
    <row r="91" spans="1:13" ht="13.5">
      <c r="A91" s="249" t="s">
        <v>6</v>
      </c>
      <c r="B91" s="78"/>
      <c r="C91" s="102">
        <v>0</v>
      </c>
      <c r="D91" s="291"/>
      <c r="E91" s="292"/>
      <c r="F91" s="292"/>
      <c r="G91" s="292"/>
      <c r="H91" s="292"/>
      <c r="I91" s="61"/>
      <c r="J91" s="61"/>
      <c r="K91" s="104"/>
      <c r="M91" s="105">
        <v>0</v>
      </c>
    </row>
    <row r="92" spans="1:13" ht="13.5">
      <c r="A92" s="249" t="s">
        <v>54</v>
      </c>
      <c r="B92" s="78"/>
      <c r="C92" s="102">
        <f>SUM(C93:C94)</f>
        <v>439592644</v>
      </c>
      <c r="D92" s="291"/>
      <c r="E92" s="292"/>
      <c r="F92" s="292"/>
      <c r="G92" s="292"/>
      <c r="H92" s="292"/>
      <c r="I92" s="61"/>
      <c r="J92" s="61"/>
      <c r="K92" s="104"/>
      <c r="M92" s="105">
        <f>M93+M94</f>
        <v>301478179.34</v>
      </c>
    </row>
    <row r="93" spans="1:13" ht="13.5">
      <c r="A93" s="250" t="s">
        <v>79</v>
      </c>
      <c r="B93" s="80"/>
      <c r="C93" s="102">
        <v>86210556</v>
      </c>
      <c r="D93" s="291"/>
      <c r="E93" s="292"/>
      <c r="F93" s="292"/>
      <c r="G93" s="292"/>
      <c r="H93" s="292"/>
      <c r="I93" s="61"/>
      <c r="J93" s="61"/>
      <c r="K93" s="104"/>
      <c r="M93" s="105">
        <v>229369962.79</v>
      </c>
    </row>
    <row r="94" spans="1:17" ht="13.5">
      <c r="A94" s="250" t="s">
        <v>55</v>
      </c>
      <c r="B94" s="80"/>
      <c r="C94" s="102">
        <v>353382088</v>
      </c>
      <c r="D94" s="65"/>
      <c r="E94" s="66"/>
      <c r="F94" s="66"/>
      <c r="G94" s="66"/>
      <c r="H94" s="66"/>
      <c r="I94" s="61"/>
      <c r="J94" s="82"/>
      <c r="K94" s="105"/>
      <c r="M94" s="105">
        <v>72108216.55</v>
      </c>
      <c r="P94" s="12"/>
      <c r="Q94" s="12"/>
    </row>
    <row r="95" spans="1:17" ht="13.5">
      <c r="A95" s="248" t="s">
        <v>141</v>
      </c>
      <c r="B95" s="77"/>
      <c r="C95" s="102">
        <f>C96+C97+C98</f>
        <v>4406748</v>
      </c>
      <c r="D95" s="291"/>
      <c r="E95" s="292"/>
      <c r="F95" s="292"/>
      <c r="G95" s="292"/>
      <c r="H95" s="292"/>
      <c r="I95" s="61"/>
      <c r="J95" s="61"/>
      <c r="K95" s="104"/>
      <c r="M95" s="105">
        <f>M96+M97+M98</f>
        <v>0</v>
      </c>
      <c r="P95" s="12"/>
      <c r="Q95" s="12"/>
    </row>
    <row r="96" spans="1:13" ht="13.5">
      <c r="A96" s="249" t="s">
        <v>7</v>
      </c>
      <c r="B96" s="78"/>
      <c r="C96" s="102">
        <v>4406748</v>
      </c>
      <c r="D96" s="291"/>
      <c r="E96" s="292"/>
      <c r="F96" s="292"/>
      <c r="G96" s="292"/>
      <c r="H96" s="292"/>
      <c r="I96" s="61"/>
      <c r="J96" s="61"/>
      <c r="K96" s="104"/>
      <c r="M96" s="105">
        <v>0</v>
      </c>
    </row>
    <row r="97" spans="1:13" ht="13.5">
      <c r="A97" s="249" t="s">
        <v>8</v>
      </c>
      <c r="B97" s="78"/>
      <c r="C97" s="102">
        <v>0</v>
      </c>
      <c r="D97" s="291"/>
      <c r="E97" s="292"/>
      <c r="F97" s="292"/>
      <c r="G97" s="292"/>
      <c r="H97" s="292"/>
      <c r="I97" s="61"/>
      <c r="J97" s="61"/>
      <c r="K97" s="104"/>
      <c r="M97" s="105">
        <v>0</v>
      </c>
    </row>
    <row r="98" spans="1:13" ht="13.5">
      <c r="A98" s="249" t="s">
        <v>56</v>
      </c>
      <c r="B98" s="78"/>
      <c r="C98" s="102">
        <v>0</v>
      </c>
      <c r="D98" s="291"/>
      <c r="E98" s="292"/>
      <c r="F98" s="292"/>
      <c r="G98" s="292"/>
      <c r="H98" s="292"/>
      <c r="I98" s="61"/>
      <c r="J98" s="61"/>
      <c r="K98" s="104"/>
      <c r="M98" s="105">
        <v>0</v>
      </c>
    </row>
    <row r="99" spans="1:17" ht="13.5">
      <c r="A99" s="251" t="s">
        <v>142</v>
      </c>
      <c r="B99" s="57"/>
      <c r="C99" s="103">
        <f>C78+C95</f>
        <v>8227873033</v>
      </c>
      <c r="D99" s="323"/>
      <c r="E99" s="323"/>
      <c r="F99" s="323"/>
      <c r="G99" s="323"/>
      <c r="H99" s="323"/>
      <c r="I99" s="63"/>
      <c r="J99" s="63"/>
      <c r="K99" s="107"/>
      <c r="L99" s="148"/>
      <c r="M99" s="107">
        <f>M78+M95</f>
        <v>6944636082.610001</v>
      </c>
      <c r="P99" s="419"/>
      <c r="Q99" s="419"/>
    </row>
    <row r="100" spans="1:17" ht="6" customHeight="1">
      <c r="A100" s="28"/>
      <c r="B100" s="29"/>
      <c r="C100" s="29"/>
      <c r="D100" s="29"/>
      <c r="E100" s="29"/>
      <c r="F100" s="29"/>
      <c r="G100" s="29"/>
      <c r="H100" s="29"/>
      <c r="I100" s="30"/>
      <c r="J100" s="30"/>
      <c r="K100" s="25"/>
      <c r="P100" s="419"/>
      <c r="Q100" s="419"/>
    </row>
    <row r="101" spans="1:18" ht="28.5" customHeight="1">
      <c r="A101" s="350" t="s">
        <v>108</v>
      </c>
      <c r="B101" s="351"/>
      <c r="C101" s="89" t="s">
        <v>91</v>
      </c>
      <c r="D101" s="356" t="s">
        <v>41</v>
      </c>
      <c r="E101" s="301"/>
      <c r="F101" s="301"/>
      <c r="G101" s="357"/>
      <c r="H101" s="356" t="s">
        <v>92</v>
      </c>
      <c r="I101" s="301"/>
      <c r="J101" s="357"/>
      <c r="K101" s="70" t="s">
        <v>93</v>
      </c>
      <c r="L101" s="289" t="s">
        <v>129</v>
      </c>
      <c r="M101" s="290"/>
      <c r="N101" s="189"/>
      <c r="O101" s="17"/>
      <c r="P101" s="419"/>
      <c r="Q101" s="419"/>
      <c r="R101" s="22"/>
    </row>
    <row r="102" spans="1:18" ht="13.5">
      <c r="A102" s="352"/>
      <c r="B102" s="353"/>
      <c r="C102" s="90" t="s">
        <v>1</v>
      </c>
      <c r="D102" s="293" t="str">
        <f>D43</f>
        <v>Jan a Dez 2023</v>
      </c>
      <c r="E102" s="294"/>
      <c r="F102" s="294"/>
      <c r="G102" s="295"/>
      <c r="H102" s="293" t="str">
        <f>H43</f>
        <v>Jan a Dez 2023</v>
      </c>
      <c r="I102" s="294"/>
      <c r="J102" s="295"/>
      <c r="K102" s="135" t="str">
        <f>K43</f>
        <v>Jan a Dez 2023</v>
      </c>
      <c r="L102" s="296" t="s">
        <v>130</v>
      </c>
      <c r="M102" s="297"/>
      <c r="N102" s="21"/>
      <c r="O102" s="21"/>
      <c r="P102" s="420"/>
      <c r="Q102" s="420"/>
      <c r="R102" s="120"/>
    </row>
    <row r="103" spans="1:16" ht="13.5">
      <c r="A103" s="354"/>
      <c r="B103" s="355"/>
      <c r="C103" s="91" t="s">
        <v>87</v>
      </c>
      <c r="D103" s="348" t="s">
        <v>88</v>
      </c>
      <c r="E103" s="302"/>
      <c r="F103" s="302"/>
      <c r="G103" s="349"/>
      <c r="H103" s="348" t="s">
        <v>89</v>
      </c>
      <c r="I103" s="302"/>
      <c r="J103" s="349"/>
      <c r="K103" s="71" t="s">
        <v>90</v>
      </c>
      <c r="L103" s="383" t="s">
        <v>131</v>
      </c>
      <c r="M103" s="384"/>
      <c r="N103" s="1"/>
      <c r="O103" s="1"/>
      <c r="P103" s="19"/>
    </row>
    <row r="104" spans="1:17" ht="13.5">
      <c r="A104" s="252" t="s">
        <v>94</v>
      </c>
      <c r="B104" s="83"/>
      <c r="C104" s="108">
        <f aca="true" t="shared" si="3" ref="C104:K104">C105+C106</f>
        <v>21912240296.47</v>
      </c>
      <c r="D104" s="359">
        <f t="shared" si="3"/>
        <v>16888690212.83</v>
      </c>
      <c r="E104" s="326">
        <f t="shared" si="3"/>
        <v>0</v>
      </c>
      <c r="F104" s="326">
        <f t="shared" si="3"/>
        <v>0</v>
      </c>
      <c r="G104" s="360">
        <f t="shared" si="3"/>
        <v>0</v>
      </c>
      <c r="H104" s="359">
        <f t="shared" si="3"/>
        <v>16888690212.83</v>
      </c>
      <c r="I104" s="326">
        <f t="shared" si="3"/>
        <v>0</v>
      </c>
      <c r="J104" s="360">
        <f t="shared" si="3"/>
        <v>0</v>
      </c>
      <c r="K104" s="109">
        <f t="shared" si="3"/>
        <v>16837706986.5</v>
      </c>
      <c r="L104" s="151"/>
      <c r="M104" s="159">
        <f>M105+M106</f>
        <v>0</v>
      </c>
      <c r="N104" s="196"/>
      <c r="O104" s="20"/>
      <c r="P104" s="179"/>
      <c r="Q104" s="20"/>
    </row>
    <row r="105" spans="1:17" ht="13.5">
      <c r="A105" s="253" t="s">
        <v>95</v>
      </c>
      <c r="B105" s="83"/>
      <c r="C105" s="127">
        <f>17673961321.08-C46</f>
        <v>17669250092</v>
      </c>
      <c r="D105" s="359">
        <v>12638388106.66</v>
      </c>
      <c r="E105" s="326"/>
      <c r="F105" s="326"/>
      <c r="G105" s="360"/>
      <c r="H105" s="366">
        <v>12638388106.66</v>
      </c>
      <c r="I105" s="367"/>
      <c r="J105" s="368"/>
      <c r="K105" s="121">
        <v>12615561956.45</v>
      </c>
      <c r="L105" s="152"/>
      <c r="M105" s="244">
        <f>D105-H105</f>
        <v>0</v>
      </c>
      <c r="N105" s="196"/>
      <c r="O105" s="20"/>
      <c r="P105" s="20"/>
      <c r="Q105" s="20"/>
    </row>
    <row r="106" spans="1:25" ht="13.5">
      <c r="A106" s="253" t="s">
        <v>96</v>
      </c>
      <c r="B106" s="83"/>
      <c r="C106" s="127">
        <f>4250302106.17-C47</f>
        <v>4242990204.4700003</v>
      </c>
      <c r="D106" s="359">
        <v>4250302106.17</v>
      </c>
      <c r="E106" s="326"/>
      <c r="F106" s="326"/>
      <c r="G106" s="360"/>
      <c r="H106" s="366">
        <v>4250302106.17</v>
      </c>
      <c r="I106" s="367"/>
      <c r="J106" s="375"/>
      <c r="K106" s="122">
        <v>4222145030.05</v>
      </c>
      <c r="L106" s="153"/>
      <c r="M106" s="245">
        <f>D106-H106</f>
        <v>0</v>
      </c>
      <c r="N106" s="197"/>
      <c r="O106" s="129"/>
      <c r="P106" s="129"/>
      <c r="Q106" s="129"/>
      <c r="R106" s="12"/>
      <c r="W106" s="10"/>
      <c r="X106" s="10"/>
      <c r="Y106" s="10"/>
    </row>
    <row r="107" spans="1:25" ht="13.5">
      <c r="A107" s="254" t="s">
        <v>97</v>
      </c>
      <c r="B107" s="83"/>
      <c r="C107" s="108">
        <f aca="true" t="shared" si="4" ref="C107:K107">C108+C109</f>
        <v>0</v>
      </c>
      <c r="D107" s="359">
        <f t="shared" si="4"/>
        <v>11075.59</v>
      </c>
      <c r="E107" s="326">
        <f t="shared" si="4"/>
        <v>0</v>
      </c>
      <c r="F107" s="326">
        <f t="shared" si="4"/>
        <v>0</v>
      </c>
      <c r="G107" s="360">
        <f t="shared" si="4"/>
        <v>0</v>
      </c>
      <c r="H107" s="359">
        <f t="shared" si="4"/>
        <v>11075.59</v>
      </c>
      <c r="I107" s="326">
        <f t="shared" si="4"/>
        <v>0</v>
      </c>
      <c r="J107" s="360">
        <f t="shared" si="4"/>
        <v>0</v>
      </c>
      <c r="K107" s="109">
        <f t="shared" si="4"/>
        <v>8195.29</v>
      </c>
      <c r="L107" s="154"/>
      <c r="M107" s="104">
        <f>M108+M109</f>
        <v>0</v>
      </c>
      <c r="N107" s="198"/>
      <c r="O107" s="149"/>
      <c r="P107" s="419"/>
      <c r="Q107" s="419"/>
      <c r="R107" s="12"/>
      <c r="W107" s="10"/>
      <c r="X107" s="10"/>
      <c r="Y107" s="10"/>
    </row>
    <row r="108" spans="1:25" ht="13.5">
      <c r="A108" s="253" t="s">
        <v>79</v>
      </c>
      <c r="B108" s="83"/>
      <c r="C108" s="105">
        <v>0</v>
      </c>
      <c r="D108" s="359">
        <v>0</v>
      </c>
      <c r="E108" s="326"/>
      <c r="F108" s="326"/>
      <c r="G108" s="360"/>
      <c r="H108" s="359">
        <v>0</v>
      </c>
      <c r="I108" s="326"/>
      <c r="J108" s="360"/>
      <c r="K108" s="109">
        <v>0</v>
      </c>
      <c r="L108" s="155"/>
      <c r="M108" s="104">
        <f>D108-H108</f>
        <v>0</v>
      </c>
      <c r="N108" s="199"/>
      <c r="O108" s="421"/>
      <c r="P108" s="421"/>
      <c r="Q108" s="123"/>
      <c r="W108" s="10"/>
      <c r="X108" s="10"/>
      <c r="Y108" s="10"/>
    </row>
    <row r="109" spans="1:25" ht="13.5">
      <c r="A109" s="253" t="s">
        <v>98</v>
      </c>
      <c r="B109" s="83"/>
      <c r="C109" s="105">
        <v>0</v>
      </c>
      <c r="D109" s="376">
        <v>11075.59</v>
      </c>
      <c r="E109" s="377"/>
      <c r="F109" s="377"/>
      <c r="G109" s="378"/>
      <c r="H109" s="376">
        <v>11075.59</v>
      </c>
      <c r="I109" s="377"/>
      <c r="J109" s="378"/>
      <c r="K109" s="109">
        <v>8195.29</v>
      </c>
      <c r="L109" s="156"/>
      <c r="M109" s="246">
        <f>D109-H109</f>
        <v>0</v>
      </c>
      <c r="N109" s="200"/>
      <c r="O109" s="422"/>
      <c r="P109" s="422"/>
      <c r="Q109" s="422"/>
      <c r="R109" s="422"/>
      <c r="S109" s="422"/>
      <c r="T109" s="17"/>
      <c r="U109" s="17"/>
      <c r="V109" s="17"/>
      <c r="W109" s="17"/>
      <c r="X109" s="10"/>
      <c r="Y109" s="10"/>
    </row>
    <row r="110" spans="1:25" ht="13.5">
      <c r="A110" s="255" t="s">
        <v>143</v>
      </c>
      <c r="B110" s="87"/>
      <c r="C110" s="117">
        <f aca="true" t="shared" si="5" ref="C110:J110">C104+C107</f>
        <v>21912240296.47</v>
      </c>
      <c r="D110" s="369">
        <f t="shared" si="5"/>
        <v>16888701288.42</v>
      </c>
      <c r="E110" s="327">
        <f t="shared" si="5"/>
        <v>0</v>
      </c>
      <c r="F110" s="327">
        <f t="shared" si="5"/>
        <v>0</v>
      </c>
      <c r="G110" s="370">
        <f t="shared" si="5"/>
        <v>0</v>
      </c>
      <c r="H110" s="369">
        <f t="shared" si="5"/>
        <v>16888701288.42</v>
      </c>
      <c r="I110" s="327">
        <f t="shared" si="5"/>
        <v>0</v>
      </c>
      <c r="J110" s="370">
        <f t="shared" si="5"/>
        <v>0</v>
      </c>
      <c r="K110" s="118">
        <f>K104+K107</f>
        <v>16837715181.79</v>
      </c>
      <c r="L110" s="158"/>
      <c r="M110" s="247">
        <f>M104+M107</f>
        <v>0</v>
      </c>
      <c r="N110" s="201"/>
      <c r="O110" s="150"/>
      <c r="P110" s="150"/>
      <c r="Q110" s="150"/>
      <c r="R110" s="150"/>
      <c r="S110" s="123"/>
      <c r="W110" s="10"/>
      <c r="X110" s="10"/>
      <c r="Y110" s="10"/>
    </row>
    <row r="111" spans="1:25" ht="6" customHeight="1">
      <c r="A111" s="256"/>
      <c r="B111" s="116"/>
      <c r="C111" s="111"/>
      <c r="D111" s="111"/>
      <c r="E111" s="111"/>
      <c r="F111" s="111"/>
      <c r="G111" s="111"/>
      <c r="H111" s="111"/>
      <c r="I111" s="111"/>
      <c r="J111" s="111"/>
      <c r="K111" s="111"/>
      <c r="L111" s="157"/>
      <c r="M111" s="123"/>
      <c r="N111" s="202"/>
      <c r="O111" s="123"/>
      <c r="P111" s="123"/>
      <c r="Q111" s="423"/>
      <c r="R111" s="423"/>
      <c r="S111" s="123"/>
      <c r="W111" s="10"/>
      <c r="X111" s="10"/>
      <c r="Y111" s="10"/>
    </row>
    <row r="112" spans="1:25" ht="15">
      <c r="A112" s="255" t="s">
        <v>144</v>
      </c>
      <c r="B112" s="86"/>
      <c r="C112" s="114">
        <f>C99-C110</f>
        <v>-13684367263.470001</v>
      </c>
      <c r="D112" s="363">
        <f>M99-D110</f>
        <v>-9944065205.81</v>
      </c>
      <c r="E112" s="364"/>
      <c r="F112" s="364"/>
      <c r="G112" s="365"/>
      <c r="H112" s="363">
        <f>M99-H110</f>
        <v>-9944065205.81</v>
      </c>
      <c r="I112" s="364"/>
      <c r="J112" s="365"/>
      <c r="K112" s="114">
        <f>M99-K110</f>
        <v>-9893079099.18</v>
      </c>
      <c r="L112" s="184"/>
      <c r="M112" s="185"/>
      <c r="N112" s="201"/>
      <c r="O112" s="150"/>
      <c r="P112" s="150"/>
      <c r="Q112" s="150"/>
      <c r="R112" s="150"/>
      <c r="S112" s="119"/>
      <c r="W112" s="68"/>
      <c r="X112" s="10"/>
      <c r="Y112" s="10"/>
    </row>
    <row r="113" spans="1:25" ht="15.75" customHeight="1">
      <c r="A113" s="124"/>
      <c r="B113" s="85"/>
      <c r="C113" s="85"/>
      <c r="D113" s="125"/>
      <c r="E113" s="125"/>
      <c r="F113" s="125"/>
      <c r="G113" s="125"/>
      <c r="H113" s="125"/>
      <c r="I113" s="125"/>
      <c r="J113" s="125"/>
      <c r="K113" s="126"/>
      <c r="L113" s="150"/>
      <c r="M113" s="126" t="s">
        <v>72</v>
      </c>
      <c r="N113" s="201"/>
      <c r="O113" s="150"/>
      <c r="P113" s="150"/>
      <c r="Q113" s="150"/>
      <c r="R113" s="150"/>
      <c r="S113" s="68"/>
      <c r="W113" s="68"/>
      <c r="X113" s="10"/>
      <c r="Y113" s="10"/>
    </row>
    <row r="114" spans="1:20" ht="13.5">
      <c r="A114" s="28"/>
      <c r="B114" s="28"/>
      <c r="C114" s="42"/>
      <c r="D114" s="379"/>
      <c r="E114" s="380"/>
      <c r="F114" s="380"/>
      <c r="G114" s="28"/>
      <c r="H114" s="380"/>
      <c r="I114" s="380"/>
      <c r="J114" s="381"/>
      <c r="K114" s="382"/>
      <c r="L114" s="68"/>
      <c r="M114" s="68"/>
      <c r="N114" s="203"/>
      <c r="O114" s="68"/>
      <c r="P114" s="68"/>
      <c r="Q114" s="68"/>
      <c r="R114" s="280"/>
      <c r="S114" s="68"/>
      <c r="T114" s="68"/>
    </row>
    <row r="115" spans="1:20" ht="13.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68"/>
      <c r="M115" s="68"/>
      <c r="N115" s="203"/>
      <c r="O115" s="68"/>
      <c r="P115" s="68"/>
      <c r="Q115" s="68"/>
      <c r="R115" s="280"/>
      <c r="S115" s="68"/>
      <c r="T115" s="68"/>
    </row>
    <row r="116" spans="1:20" ht="13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68"/>
      <c r="M116" s="68"/>
      <c r="N116" s="203"/>
      <c r="O116" s="68"/>
      <c r="P116" s="68"/>
      <c r="Q116" s="68"/>
      <c r="R116" s="68"/>
      <c r="S116" s="68"/>
      <c r="T116" s="68"/>
    </row>
    <row r="117" spans="1:20" ht="13.5">
      <c r="A117" s="25"/>
      <c r="B117" s="25"/>
      <c r="C117" s="25"/>
      <c r="D117" s="25"/>
      <c r="E117" s="25"/>
      <c r="F117" s="25"/>
      <c r="G117" s="25"/>
      <c r="H117" s="25"/>
      <c r="I117" s="362"/>
      <c r="J117" s="362"/>
      <c r="K117" s="362"/>
      <c r="L117" s="68"/>
      <c r="M117" s="160" t="s">
        <v>4</v>
      </c>
      <c r="N117" s="203"/>
      <c r="O117" s="68"/>
      <c r="P117" s="68"/>
      <c r="Q117" s="68"/>
      <c r="R117" s="68"/>
      <c r="S117" s="68"/>
      <c r="T117" s="68"/>
    </row>
    <row r="118" spans="1:20" ht="13.5">
      <c r="A118" s="287" t="s">
        <v>136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03"/>
      <c r="O118" s="68"/>
      <c r="P118" s="68"/>
      <c r="Q118" s="68"/>
      <c r="R118" s="68"/>
      <c r="S118" s="68"/>
      <c r="T118" s="68"/>
    </row>
    <row r="119" spans="1:20" ht="13.5">
      <c r="A119" s="287" t="s">
        <v>137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03"/>
      <c r="O119" s="68"/>
      <c r="P119" s="68"/>
      <c r="Q119" s="68"/>
      <c r="R119" s="68"/>
      <c r="S119" s="68"/>
      <c r="T119" s="68"/>
    </row>
    <row r="120" spans="1:20" ht="13.5">
      <c r="A120" s="288" t="s">
        <v>135</v>
      </c>
      <c r="B120" s="288"/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  <c r="M120" s="288"/>
      <c r="N120" s="203"/>
      <c r="O120" s="68"/>
      <c r="P120" s="68"/>
      <c r="Q120" s="68"/>
      <c r="R120" s="68"/>
      <c r="S120" s="68"/>
      <c r="T120" s="68"/>
    </row>
    <row r="121" spans="1:20" ht="13.5">
      <c r="A121" s="287" t="s">
        <v>138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03"/>
      <c r="O121" s="68"/>
      <c r="P121" s="68"/>
      <c r="Q121" s="68"/>
      <c r="R121" s="68"/>
      <c r="S121" s="68"/>
      <c r="T121" s="68"/>
    </row>
    <row r="122" spans="1:20" ht="13.5">
      <c r="A122" s="287" t="s">
        <v>160</v>
      </c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  <c r="L122" s="287"/>
      <c r="M122" s="287"/>
      <c r="N122" s="203"/>
      <c r="O122" s="68"/>
      <c r="P122" s="68"/>
      <c r="Q122" s="68"/>
      <c r="R122" s="68"/>
      <c r="S122" s="68"/>
      <c r="T122" s="68"/>
    </row>
    <row r="123" spans="1:20" ht="13.5">
      <c r="A123" s="24"/>
      <c r="B123" s="24"/>
      <c r="C123" s="24"/>
      <c r="D123" s="24"/>
      <c r="E123" s="24"/>
      <c r="F123" s="24"/>
      <c r="G123" s="76"/>
      <c r="H123" s="76"/>
      <c r="I123" s="76"/>
      <c r="J123" s="76"/>
      <c r="K123" s="76"/>
      <c r="L123" s="68"/>
      <c r="M123" s="68"/>
      <c r="N123" s="203"/>
      <c r="O123" s="68"/>
      <c r="P123" s="68"/>
      <c r="Q123" s="68"/>
      <c r="R123" s="68"/>
      <c r="S123" s="68"/>
      <c r="T123" s="68"/>
    </row>
    <row r="124" spans="1:20" ht="13.5">
      <c r="A124" s="24"/>
      <c r="B124" s="24"/>
      <c r="C124" s="24"/>
      <c r="D124" s="24"/>
      <c r="E124" s="24"/>
      <c r="F124" s="24"/>
      <c r="G124" s="76"/>
      <c r="H124" s="76"/>
      <c r="I124" s="76"/>
      <c r="J124" s="76"/>
      <c r="K124" s="76"/>
      <c r="L124" s="68"/>
      <c r="M124" s="173" t="str">
        <f>M11</f>
        <v>Emissão: 24/01/2024</v>
      </c>
      <c r="N124" s="203"/>
      <c r="O124" s="68"/>
      <c r="P124" s="68"/>
      <c r="Q124" s="68"/>
      <c r="R124" s="68"/>
      <c r="S124" s="68"/>
      <c r="T124" s="68"/>
    </row>
    <row r="125" spans="1:20" ht="13.5">
      <c r="A125" s="25" t="s">
        <v>5</v>
      </c>
      <c r="B125" s="25"/>
      <c r="C125" s="25"/>
      <c r="D125" s="25"/>
      <c r="E125" s="25"/>
      <c r="F125" s="76"/>
      <c r="G125" s="25"/>
      <c r="H125" s="25"/>
      <c r="I125" s="401"/>
      <c r="J125" s="401"/>
      <c r="K125" s="401"/>
      <c r="L125" s="68"/>
      <c r="M125" s="174">
        <f>M12</f>
        <v>1</v>
      </c>
      <c r="N125" s="203"/>
      <c r="O125" s="68"/>
      <c r="P125" s="68"/>
      <c r="Q125" s="68"/>
      <c r="R125" s="68"/>
      <c r="S125" s="68"/>
      <c r="T125" s="68"/>
    </row>
    <row r="126" spans="1:20" ht="14.25" customHeight="1">
      <c r="A126" s="301" t="s">
        <v>109</v>
      </c>
      <c r="B126" s="357"/>
      <c r="C126" s="356" t="s">
        <v>40</v>
      </c>
      <c r="D126" s="301"/>
      <c r="E126" s="301"/>
      <c r="F126" s="301"/>
      <c r="G126" s="301"/>
      <c r="H126" s="301"/>
      <c r="I126" s="301"/>
      <c r="J126" s="301"/>
      <c r="K126" s="301"/>
      <c r="L126" s="301"/>
      <c r="M126" s="301"/>
      <c r="N126" s="204"/>
      <c r="O126" s="9"/>
      <c r="P126" s="9"/>
      <c r="Q126" s="9"/>
      <c r="R126" s="9"/>
      <c r="S126" s="9"/>
      <c r="T126" s="9"/>
    </row>
    <row r="127" spans="1:20" ht="14.25">
      <c r="A127" s="294"/>
      <c r="B127" s="295"/>
      <c r="C127" s="348"/>
      <c r="D127" s="302"/>
      <c r="E127" s="302"/>
      <c r="F127" s="302"/>
      <c r="G127" s="302"/>
      <c r="H127" s="302"/>
      <c r="I127" s="302"/>
      <c r="J127" s="302"/>
      <c r="K127" s="302"/>
      <c r="L127" s="302"/>
      <c r="M127" s="302"/>
      <c r="N127" s="424"/>
      <c r="O127" s="425"/>
      <c r="P127" s="426"/>
      <c r="Q127"/>
      <c r="R127"/>
      <c r="S127" s="9"/>
      <c r="T127" s="9"/>
    </row>
    <row r="128" spans="1:20" ht="15" customHeight="1">
      <c r="A128" s="257" t="s">
        <v>65</v>
      </c>
      <c r="B128" s="43"/>
      <c r="C128" s="51"/>
      <c r="D128" s="37"/>
      <c r="E128" s="37"/>
      <c r="F128" s="37"/>
      <c r="G128" s="37"/>
      <c r="H128" s="37"/>
      <c r="I128" s="37"/>
      <c r="J128" s="37"/>
      <c r="K128" s="128"/>
      <c r="L128" s="149"/>
      <c r="M128" s="205">
        <v>21453656414.12</v>
      </c>
      <c r="N128" s="198"/>
      <c r="O128" s="149"/>
      <c r="P128" s="427"/>
      <c r="Q128"/>
      <c r="R128"/>
      <c r="S128" s="9"/>
      <c r="T128" s="9"/>
    </row>
    <row r="129" spans="1:14" ht="13.5">
      <c r="A129" s="259" t="s">
        <v>66</v>
      </c>
      <c r="B129" s="45"/>
      <c r="C129" s="47"/>
      <c r="D129" s="39"/>
      <c r="E129" s="39"/>
      <c r="F129" s="39"/>
      <c r="G129" s="39"/>
      <c r="H129" s="39"/>
      <c r="I129" s="39"/>
      <c r="J129" s="39"/>
      <c r="K129" s="115"/>
      <c r="L129" s="144"/>
      <c r="M129" s="115">
        <v>0</v>
      </c>
      <c r="N129" s="192"/>
    </row>
    <row r="130" spans="1:13" ht="13.5">
      <c r="A130" s="258"/>
      <c r="B130" s="51"/>
      <c r="C130" s="51"/>
      <c r="D130" s="37"/>
      <c r="E130" s="37"/>
      <c r="F130" s="37"/>
      <c r="G130" s="37"/>
      <c r="H130" s="37"/>
      <c r="I130" s="37"/>
      <c r="J130" s="37"/>
      <c r="K130" s="104"/>
      <c r="L130" s="19"/>
      <c r="M130" s="104"/>
    </row>
    <row r="131" spans="1:13" ht="13.5">
      <c r="A131" s="371" t="s">
        <v>145</v>
      </c>
      <c r="B131" s="372"/>
      <c r="C131" s="371" t="s">
        <v>105</v>
      </c>
      <c r="D131" s="385"/>
      <c r="E131" s="385"/>
      <c r="F131" s="385"/>
      <c r="G131" s="385"/>
      <c r="H131" s="385"/>
      <c r="I131" s="385"/>
      <c r="J131" s="385"/>
      <c r="K131" s="385"/>
      <c r="L131" s="385"/>
      <c r="M131" s="385"/>
    </row>
    <row r="132" spans="1:13" ht="13.5">
      <c r="A132" s="373"/>
      <c r="B132" s="374"/>
      <c r="C132" s="373"/>
      <c r="D132" s="386"/>
      <c r="E132" s="386"/>
      <c r="F132" s="386"/>
      <c r="G132" s="386"/>
      <c r="H132" s="386"/>
      <c r="I132" s="386"/>
      <c r="J132" s="386"/>
      <c r="K132" s="386"/>
      <c r="L132" s="386"/>
      <c r="M132" s="386"/>
    </row>
    <row r="133" spans="1:13" ht="13.5">
      <c r="A133" s="257" t="s">
        <v>62</v>
      </c>
      <c r="B133" s="43"/>
      <c r="C133" s="230"/>
      <c r="D133" s="231"/>
      <c r="E133" s="231"/>
      <c r="F133" s="231"/>
      <c r="G133" s="231"/>
      <c r="H133" s="231"/>
      <c r="I133" s="231"/>
      <c r="J133" s="231"/>
      <c r="K133" s="159"/>
      <c r="L133" s="233"/>
      <c r="M133" s="159">
        <v>55228822.61</v>
      </c>
    </row>
    <row r="134" spans="1:13" ht="13.5">
      <c r="A134" s="262" t="s">
        <v>63</v>
      </c>
      <c r="B134" s="232"/>
      <c r="C134" s="93"/>
      <c r="D134" s="37"/>
      <c r="E134" s="37"/>
      <c r="F134" s="37"/>
      <c r="G134" s="37"/>
      <c r="H134" s="37"/>
      <c r="I134" s="37"/>
      <c r="J134" s="37"/>
      <c r="K134" s="104"/>
      <c r="L134" s="19"/>
      <c r="M134" s="104">
        <v>6206150298.97</v>
      </c>
    </row>
    <row r="135" spans="1:16" ht="13.5">
      <c r="A135" s="259" t="s">
        <v>64</v>
      </c>
      <c r="B135" s="45"/>
      <c r="C135" s="46"/>
      <c r="D135" s="39"/>
      <c r="E135" s="39"/>
      <c r="F135" s="39"/>
      <c r="G135" s="39"/>
      <c r="H135" s="39"/>
      <c r="I135" s="39"/>
      <c r="J135" s="39"/>
      <c r="K135" s="115"/>
      <c r="L135" s="144"/>
      <c r="M135" s="115">
        <v>3727010539.12</v>
      </c>
      <c r="N135" s="416"/>
      <c r="O135" s="417"/>
      <c r="P135" s="418"/>
    </row>
    <row r="136" spans="1:16" ht="6" customHeight="1">
      <c r="A136" s="51"/>
      <c r="B136" s="51"/>
      <c r="C136" s="51"/>
      <c r="D136" s="37"/>
      <c r="E136" s="37"/>
      <c r="F136" s="37"/>
      <c r="G136" s="37"/>
      <c r="H136" s="37"/>
      <c r="I136" s="394"/>
      <c r="J136" s="394"/>
      <c r="K136" s="394"/>
      <c r="P136" s="59"/>
    </row>
    <row r="137" spans="1:15" ht="14.25" customHeight="1">
      <c r="A137" s="361" t="s">
        <v>110</v>
      </c>
      <c r="B137" s="361"/>
      <c r="C137" s="361"/>
      <c r="D137" s="361"/>
      <c r="E137" s="361"/>
      <c r="F137" s="361"/>
      <c r="G137" s="361"/>
      <c r="H137" s="361"/>
      <c r="I137" s="361"/>
      <c r="J137" s="361"/>
      <c r="K137" s="361"/>
      <c r="L137" s="361"/>
      <c r="M137" s="361"/>
      <c r="N137" s="428"/>
      <c r="O137" s="428"/>
    </row>
    <row r="138" spans="1:15" ht="14.25" customHeight="1">
      <c r="A138" s="337" t="s">
        <v>70</v>
      </c>
      <c r="B138" s="339"/>
      <c r="C138" s="344" t="s">
        <v>83</v>
      </c>
      <c r="D138" s="346" t="s">
        <v>0</v>
      </c>
      <c r="E138" s="347"/>
      <c r="F138" s="347"/>
      <c r="G138" s="347"/>
      <c r="H138" s="347"/>
      <c r="I138" s="347"/>
      <c r="J138" s="347"/>
      <c r="K138" s="347"/>
      <c r="L138" s="347"/>
      <c r="M138" s="347"/>
      <c r="N138" s="428"/>
      <c r="O138" s="428"/>
    </row>
    <row r="139" spans="1:15" ht="14.25" customHeight="1">
      <c r="A139" s="340"/>
      <c r="B139" s="341"/>
      <c r="C139" s="345"/>
      <c r="D139" s="298" t="str">
        <f>D16</f>
        <v>Jan a Dez 2023</v>
      </c>
      <c r="E139" s="299"/>
      <c r="F139" s="299"/>
      <c r="G139" s="299"/>
      <c r="H139" s="299"/>
      <c r="I139" s="299"/>
      <c r="J139" s="299"/>
      <c r="K139" s="299"/>
      <c r="L139" s="299"/>
      <c r="M139" s="299"/>
      <c r="N139" s="428"/>
      <c r="O139" s="428"/>
    </row>
    <row r="140" spans="1:15" ht="14.25" customHeight="1">
      <c r="A140" s="342"/>
      <c r="B140" s="343"/>
      <c r="C140" s="49" t="s">
        <v>84</v>
      </c>
      <c r="D140" s="358" t="s">
        <v>85</v>
      </c>
      <c r="E140" s="342"/>
      <c r="F140" s="342"/>
      <c r="G140" s="340"/>
      <c r="H140" s="342"/>
      <c r="I140" s="342"/>
      <c r="J140" s="342"/>
      <c r="K140" s="342"/>
      <c r="L140" s="342"/>
      <c r="M140" s="342"/>
      <c r="N140" s="428"/>
      <c r="O140" s="428"/>
    </row>
    <row r="141" spans="1:15" ht="14.25" customHeight="1">
      <c r="A141" s="263" t="s">
        <v>111</v>
      </c>
      <c r="B141" s="96"/>
      <c r="C141" s="216">
        <v>0</v>
      </c>
      <c r="D141" s="215"/>
      <c r="E141" s="215"/>
      <c r="F141" s="215"/>
      <c r="G141" s="218"/>
      <c r="H141" s="219"/>
      <c r="I141" s="220"/>
      <c r="J141" s="220"/>
      <c r="K141" s="221"/>
      <c r="L141" s="222"/>
      <c r="M141" s="285">
        <f>365538352</f>
        <v>365538352</v>
      </c>
      <c r="N141" s="428"/>
      <c r="O141" s="428"/>
    </row>
    <row r="142" spans="1:16" ht="15" customHeight="1">
      <c r="A142" s="264" t="s">
        <v>146</v>
      </c>
      <c r="B142" s="95"/>
      <c r="C142" s="103">
        <f>C141</f>
        <v>0</v>
      </c>
      <c r="D142" s="111"/>
      <c r="E142" s="111"/>
      <c r="F142" s="111"/>
      <c r="G142" s="111"/>
      <c r="H142" s="111"/>
      <c r="I142" s="107"/>
      <c r="J142" s="107"/>
      <c r="K142" s="107"/>
      <c r="L142" s="161"/>
      <c r="M142" s="107">
        <f>M141</f>
        <v>365538352</v>
      </c>
      <c r="N142" s="428"/>
      <c r="O142" s="428"/>
      <c r="P142" s="283"/>
    </row>
    <row r="143" spans="1:15" ht="6" customHeight="1">
      <c r="A143" s="55"/>
      <c r="B143" s="52"/>
      <c r="C143" s="52"/>
      <c r="D143" s="53"/>
      <c r="E143" s="53"/>
      <c r="F143" s="54"/>
      <c r="G143" s="54"/>
      <c r="H143" s="54"/>
      <c r="I143" s="54"/>
      <c r="J143" s="52"/>
      <c r="K143" s="52"/>
      <c r="L143" s="56"/>
      <c r="M143" s="56"/>
      <c r="N143" s="428"/>
      <c r="O143" s="428"/>
    </row>
    <row r="144" spans="1:16" ht="28.5" customHeight="1">
      <c r="A144" s="350" t="s">
        <v>71</v>
      </c>
      <c r="B144" s="351"/>
      <c r="C144" s="89" t="s">
        <v>91</v>
      </c>
      <c r="D144" s="356" t="s">
        <v>41</v>
      </c>
      <c r="E144" s="301"/>
      <c r="F144" s="301"/>
      <c r="G144" s="357"/>
      <c r="H144" s="356" t="s">
        <v>92</v>
      </c>
      <c r="I144" s="301"/>
      <c r="J144" s="357"/>
      <c r="K144" s="70" t="s">
        <v>93</v>
      </c>
      <c r="L144" s="289" t="s">
        <v>129</v>
      </c>
      <c r="M144" s="290"/>
      <c r="N144" s="428"/>
      <c r="O144" s="428"/>
      <c r="P144" s="162"/>
    </row>
    <row r="145" spans="1:16" ht="13.5">
      <c r="A145" s="352"/>
      <c r="B145" s="353"/>
      <c r="C145" s="90" t="s">
        <v>1</v>
      </c>
      <c r="D145" s="293" t="str">
        <f>D43</f>
        <v>Jan a Dez 2023</v>
      </c>
      <c r="E145" s="294"/>
      <c r="F145" s="294"/>
      <c r="G145" s="295"/>
      <c r="H145" s="293" t="str">
        <f>H43</f>
        <v>Jan a Dez 2023</v>
      </c>
      <c r="I145" s="294"/>
      <c r="J145" s="295"/>
      <c r="K145" s="135" t="str">
        <f>K43</f>
        <v>Jan a Dez 2023</v>
      </c>
      <c r="L145" s="411" t="s">
        <v>130</v>
      </c>
      <c r="M145" s="412"/>
      <c r="N145" s="428"/>
      <c r="O145" s="428"/>
      <c r="P145" s="162"/>
    </row>
    <row r="146" spans="1:16" ht="14.25" customHeight="1">
      <c r="A146" s="354"/>
      <c r="B146" s="355"/>
      <c r="C146" s="91" t="s">
        <v>87</v>
      </c>
      <c r="D146" s="348" t="s">
        <v>88</v>
      </c>
      <c r="E146" s="302"/>
      <c r="F146" s="302"/>
      <c r="G146" s="349"/>
      <c r="H146" s="348" t="s">
        <v>89</v>
      </c>
      <c r="I146" s="302"/>
      <c r="J146" s="349"/>
      <c r="K146" s="71" t="s">
        <v>90</v>
      </c>
      <c r="L146" s="383" t="s">
        <v>131</v>
      </c>
      <c r="M146" s="384"/>
      <c r="N146" s="428"/>
      <c r="O146" s="428"/>
      <c r="P146" s="162"/>
    </row>
    <row r="147" spans="1:16" ht="13.5">
      <c r="A147" s="252" t="s">
        <v>147</v>
      </c>
      <c r="B147" s="83"/>
      <c r="C147" s="108">
        <f>C148+C149</f>
        <v>4372459131.91</v>
      </c>
      <c r="D147" s="359">
        <f aca="true" t="shared" si="6" ref="D147:K147">D148+D149</f>
        <v>3462225077.66</v>
      </c>
      <c r="E147" s="326">
        <f t="shared" si="6"/>
        <v>0</v>
      </c>
      <c r="F147" s="326">
        <f t="shared" si="6"/>
        <v>0</v>
      </c>
      <c r="G147" s="360">
        <f t="shared" si="6"/>
        <v>0</v>
      </c>
      <c r="H147" s="359">
        <f>H148+H149</f>
        <v>2936442944.52</v>
      </c>
      <c r="I147" s="326">
        <f t="shared" si="6"/>
        <v>0</v>
      </c>
      <c r="J147" s="360">
        <f t="shared" si="6"/>
        <v>0</v>
      </c>
      <c r="K147" s="109">
        <f t="shared" si="6"/>
        <v>2929666805.7599993</v>
      </c>
      <c r="L147" s="109"/>
      <c r="M147" s="159">
        <f>M148+M149</f>
        <v>525782133.13999987</v>
      </c>
      <c r="N147" s="428"/>
      <c r="O147" s="428"/>
      <c r="P147" s="123"/>
    </row>
    <row r="148" spans="1:16" ht="14.25" customHeight="1">
      <c r="A148" s="253" t="s">
        <v>112</v>
      </c>
      <c r="B148" s="83"/>
      <c r="C148" s="127">
        <f>8570669088.91-(C192+C193)</f>
        <v>308293443.53999996</v>
      </c>
      <c r="D148" s="366">
        <f>8350855317.91-(D192+D193)</f>
        <v>88479672.53999996</v>
      </c>
      <c r="E148" s="367"/>
      <c r="F148" s="367"/>
      <c r="G148" s="368"/>
      <c r="H148" s="366">
        <f>8188194960.63-(H192+H193)</f>
        <v>88108475.63000011</v>
      </c>
      <c r="I148" s="367"/>
      <c r="J148" s="368"/>
      <c r="K148" s="121">
        <f>8183831649.82-(K192+K193)</f>
        <v>87070096.38999939</v>
      </c>
      <c r="L148" s="223"/>
      <c r="M148" s="224">
        <f>D148-H148</f>
        <v>371196.9099998474</v>
      </c>
      <c r="N148" s="428"/>
      <c r="O148" s="428"/>
      <c r="P148" s="123"/>
    </row>
    <row r="149" spans="1:16" ht="14.25" customHeight="1">
      <c r="A149" s="253" t="s">
        <v>113</v>
      </c>
      <c r="B149" s="83"/>
      <c r="C149" s="127">
        <f>4082424023.33-C194</f>
        <v>4064165688.37</v>
      </c>
      <c r="D149" s="366">
        <f>3392003740.08-D194</f>
        <v>3373745405.12</v>
      </c>
      <c r="E149" s="367"/>
      <c r="F149" s="367"/>
      <c r="G149" s="368"/>
      <c r="H149" s="366">
        <f>2866592803.85-H194</f>
        <v>2848334468.89</v>
      </c>
      <c r="I149" s="367"/>
      <c r="J149" s="375"/>
      <c r="K149" s="122">
        <f>2860575618.38-K194</f>
        <v>2842596709.37</v>
      </c>
      <c r="L149" s="223"/>
      <c r="M149" s="224">
        <f>D149-H149</f>
        <v>525410936.23</v>
      </c>
      <c r="N149" s="428"/>
      <c r="O149" s="428"/>
      <c r="P149" s="123"/>
    </row>
    <row r="150" spans="1:16" ht="13.5">
      <c r="A150" s="254" t="s">
        <v>148</v>
      </c>
      <c r="B150" s="83"/>
      <c r="C150" s="108">
        <v>66576885</v>
      </c>
      <c r="D150" s="359">
        <v>34965648.65</v>
      </c>
      <c r="E150" s="326"/>
      <c r="F150" s="326"/>
      <c r="G150" s="360"/>
      <c r="H150" s="359">
        <v>34965648.65</v>
      </c>
      <c r="I150" s="326"/>
      <c r="J150" s="360"/>
      <c r="K150" s="109">
        <v>31070515.2</v>
      </c>
      <c r="L150" s="223"/>
      <c r="M150" s="224">
        <f>D150-H150</f>
        <v>0</v>
      </c>
      <c r="N150" s="428"/>
      <c r="O150" s="428"/>
      <c r="P150" s="163"/>
    </row>
    <row r="151" spans="1:15" ht="15" customHeight="1">
      <c r="A151" s="58" t="s">
        <v>150</v>
      </c>
      <c r="B151" s="87"/>
      <c r="C151" s="103">
        <f>C147+C150</f>
        <v>4439036016.91</v>
      </c>
      <c r="D151" s="369">
        <f>D147+D150</f>
        <v>3497190726.31</v>
      </c>
      <c r="E151" s="327">
        <f>E145+E148</f>
        <v>0</v>
      </c>
      <c r="F151" s="327">
        <f>F145+F148</f>
        <v>0</v>
      </c>
      <c r="G151" s="370">
        <f>G145+G148</f>
        <v>0</v>
      </c>
      <c r="H151" s="369">
        <f>H147+H150</f>
        <v>2971408593.17</v>
      </c>
      <c r="I151" s="327">
        <f>I145+I148</f>
        <v>0</v>
      </c>
      <c r="J151" s="327">
        <f>J145+J148</f>
        <v>0</v>
      </c>
      <c r="K151" s="110">
        <f>K147+K150</f>
        <v>2960737320.959999</v>
      </c>
      <c r="L151" s="110"/>
      <c r="M151" s="107">
        <f>M147+M150</f>
        <v>525782133.13999987</v>
      </c>
      <c r="N151" s="428"/>
      <c r="O151" s="428"/>
    </row>
    <row r="152" spans="1:15" ht="6" customHeight="1">
      <c r="A152" s="97"/>
      <c r="B152" s="100"/>
      <c r="C152" s="111"/>
      <c r="D152" s="112"/>
      <c r="E152" s="112"/>
      <c r="F152" s="112"/>
      <c r="G152" s="112"/>
      <c r="H152" s="112"/>
      <c r="I152" s="112"/>
      <c r="J152" s="112"/>
      <c r="K152" s="113"/>
      <c r="L152" s="56"/>
      <c r="M152" s="56"/>
      <c r="N152" s="428"/>
      <c r="O152" s="428"/>
    </row>
    <row r="153" spans="1:15" ht="15" customHeight="1">
      <c r="A153" s="58" t="s">
        <v>158</v>
      </c>
      <c r="B153" s="86"/>
      <c r="C153" s="114">
        <f>C142-C151</f>
        <v>-4439036016.91</v>
      </c>
      <c r="D153" s="363">
        <f>M142-D151</f>
        <v>-3131652374.31</v>
      </c>
      <c r="E153" s="364"/>
      <c r="F153" s="364"/>
      <c r="G153" s="365"/>
      <c r="H153" s="363">
        <f>M142-H151</f>
        <v>-2605870241.17</v>
      </c>
      <c r="I153" s="364"/>
      <c r="J153" s="365"/>
      <c r="K153" s="114">
        <f>M142-K151</f>
        <v>-2595198968.959999</v>
      </c>
      <c r="L153" s="184"/>
      <c r="M153" s="185"/>
      <c r="N153" s="428"/>
      <c r="O153" s="428"/>
    </row>
    <row r="154" spans="1:15" ht="15" customHeight="1">
      <c r="A154" s="97"/>
      <c r="B154" s="85"/>
      <c r="C154" s="234"/>
      <c r="D154" s="235"/>
      <c r="E154" s="235"/>
      <c r="F154" s="235"/>
      <c r="G154" s="235"/>
      <c r="H154" s="235"/>
      <c r="I154" s="235"/>
      <c r="J154" s="235"/>
      <c r="K154" s="234"/>
      <c r="L154" s="234"/>
      <c r="M154" s="234"/>
      <c r="N154" s="428"/>
      <c r="O154" s="428"/>
    </row>
    <row r="155" spans="1:15" ht="15" customHeight="1">
      <c r="A155" s="371" t="s">
        <v>149</v>
      </c>
      <c r="B155" s="372"/>
      <c r="C155" s="371" t="s">
        <v>105</v>
      </c>
      <c r="D155" s="385"/>
      <c r="E155" s="385"/>
      <c r="F155" s="385"/>
      <c r="G155" s="385"/>
      <c r="H155" s="385"/>
      <c r="I155" s="385"/>
      <c r="J155" s="385"/>
      <c r="K155" s="385"/>
      <c r="L155" s="385"/>
      <c r="M155" s="385"/>
      <c r="N155" s="428"/>
      <c r="O155" s="428"/>
    </row>
    <row r="156" spans="1:15" ht="15" customHeight="1">
      <c r="A156" s="373"/>
      <c r="B156" s="374"/>
      <c r="C156" s="373"/>
      <c r="D156" s="386"/>
      <c r="E156" s="386"/>
      <c r="F156" s="386"/>
      <c r="G156" s="386"/>
      <c r="H156" s="386"/>
      <c r="I156" s="386"/>
      <c r="J156" s="386"/>
      <c r="K156" s="386"/>
      <c r="L156" s="386"/>
      <c r="M156" s="386"/>
      <c r="N156" s="428"/>
      <c r="O156" s="428"/>
    </row>
    <row r="157" spans="1:15" ht="15" customHeight="1">
      <c r="A157" s="265" t="s">
        <v>62</v>
      </c>
      <c r="B157" s="236"/>
      <c r="C157" s="237"/>
      <c r="D157" s="238"/>
      <c r="E157" s="238"/>
      <c r="F157" s="238"/>
      <c r="G157" s="238"/>
      <c r="H157" s="238"/>
      <c r="I157" s="238"/>
      <c r="J157" s="238"/>
      <c r="K157" s="117"/>
      <c r="L157" s="117"/>
      <c r="M157" s="117">
        <v>0</v>
      </c>
      <c r="N157" s="428"/>
      <c r="O157" s="428"/>
    </row>
    <row r="158" spans="1:15" ht="15" customHeight="1">
      <c r="A158" s="266" t="s">
        <v>63</v>
      </c>
      <c r="B158" s="239"/>
      <c r="C158" s="240"/>
      <c r="D158" s="235"/>
      <c r="E158" s="235"/>
      <c r="F158" s="235"/>
      <c r="G158" s="235"/>
      <c r="H158" s="235"/>
      <c r="I158" s="235"/>
      <c r="J158" s="235"/>
      <c r="K158" s="234"/>
      <c r="L158" s="234"/>
      <c r="M158" s="234">
        <v>0</v>
      </c>
      <c r="N158" s="428"/>
      <c r="O158" s="428"/>
    </row>
    <row r="159" spans="1:15" ht="15" customHeight="1">
      <c r="A159" s="267" t="s">
        <v>64</v>
      </c>
      <c r="B159" s="241"/>
      <c r="C159" s="114"/>
      <c r="D159" s="242"/>
      <c r="E159" s="242"/>
      <c r="F159" s="242"/>
      <c r="G159" s="242"/>
      <c r="H159" s="242"/>
      <c r="I159" s="242"/>
      <c r="J159" s="242"/>
      <c r="K159" s="243"/>
      <c r="L159" s="243"/>
      <c r="M159" s="243">
        <v>0</v>
      </c>
      <c r="N159" s="428"/>
      <c r="O159" s="428"/>
    </row>
    <row r="160" spans="1:15" ht="6" customHeight="1">
      <c r="A160" s="97"/>
      <c r="B160" s="85"/>
      <c r="C160" s="85"/>
      <c r="D160" s="98"/>
      <c r="E160" s="98"/>
      <c r="F160" s="98"/>
      <c r="G160" s="98"/>
      <c r="H160" s="98"/>
      <c r="I160" s="98"/>
      <c r="J160" s="98"/>
      <c r="K160" s="99"/>
      <c r="L160" s="56"/>
      <c r="M160" s="56"/>
      <c r="N160" s="56"/>
      <c r="O160" s="56"/>
    </row>
    <row r="161" spans="1:15" ht="15" customHeight="1">
      <c r="A161" s="318" t="s">
        <v>114</v>
      </c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  <c r="L161" s="318"/>
      <c r="M161" s="318"/>
      <c r="N161" s="56"/>
      <c r="O161" s="56"/>
    </row>
    <row r="162" spans="1:15" ht="15" customHeight="1">
      <c r="A162" s="337" t="s">
        <v>115</v>
      </c>
      <c r="B162" s="339"/>
      <c r="C162" s="344" t="s">
        <v>83</v>
      </c>
      <c r="D162" s="346" t="s">
        <v>0</v>
      </c>
      <c r="E162" s="347"/>
      <c r="F162" s="347"/>
      <c r="G162" s="347"/>
      <c r="H162" s="347"/>
      <c r="I162" s="347"/>
      <c r="J162" s="347"/>
      <c r="K162" s="347"/>
      <c r="L162" s="347"/>
      <c r="M162" s="347"/>
      <c r="N162" s="56"/>
      <c r="O162" s="56"/>
    </row>
    <row r="163" spans="1:15" ht="15" customHeight="1">
      <c r="A163" s="340"/>
      <c r="B163" s="341"/>
      <c r="C163" s="345"/>
      <c r="D163" s="298" t="str">
        <f>D16</f>
        <v>Jan a Dez 2023</v>
      </c>
      <c r="E163" s="299"/>
      <c r="F163" s="299"/>
      <c r="G163" s="299"/>
      <c r="H163" s="299"/>
      <c r="I163" s="299"/>
      <c r="J163" s="299"/>
      <c r="K163" s="299"/>
      <c r="L163" s="299"/>
      <c r="M163" s="299"/>
      <c r="N163" s="56"/>
      <c r="O163" s="56"/>
    </row>
    <row r="164" spans="1:15" ht="15" customHeight="1">
      <c r="A164" s="342"/>
      <c r="B164" s="343"/>
      <c r="C164" s="49" t="s">
        <v>84</v>
      </c>
      <c r="D164" s="358" t="s">
        <v>85</v>
      </c>
      <c r="E164" s="342"/>
      <c r="F164" s="342"/>
      <c r="G164" s="342"/>
      <c r="H164" s="342"/>
      <c r="I164" s="342"/>
      <c r="J164" s="342"/>
      <c r="K164" s="342"/>
      <c r="L164" s="342"/>
      <c r="M164" s="342"/>
      <c r="N164" s="56"/>
      <c r="O164" s="56"/>
    </row>
    <row r="165" spans="1:15" ht="15" customHeight="1">
      <c r="A165" s="252" t="s">
        <v>116</v>
      </c>
      <c r="B165" s="78"/>
      <c r="C165" s="102">
        <v>0</v>
      </c>
      <c r="D165" s="291"/>
      <c r="E165" s="292"/>
      <c r="F165" s="292"/>
      <c r="G165" s="292"/>
      <c r="H165" s="292"/>
      <c r="I165" s="61"/>
      <c r="J165" s="61"/>
      <c r="K165" s="104"/>
      <c r="L165" s="167"/>
      <c r="M165" s="166">
        <v>0</v>
      </c>
      <c r="N165" s="56"/>
      <c r="O165" s="56"/>
    </row>
    <row r="166" spans="1:15" ht="15" customHeight="1">
      <c r="A166" s="252" t="s">
        <v>117</v>
      </c>
      <c r="B166" s="78"/>
      <c r="C166" s="102">
        <v>0</v>
      </c>
      <c r="D166" s="291"/>
      <c r="E166" s="292"/>
      <c r="F166" s="292"/>
      <c r="G166" s="292"/>
      <c r="H166" s="292"/>
      <c r="I166" s="61"/>
      <c r="J166" s="61"/>
      <c r="K166" s="104"/>
      <c r="L166" s="164"/>
      <c r="M166" s="166">
        <v>0</v>
      </c>
      <c r="N166" s="56"/>
      <c r="O166" s="56"/>
    </row>
    <row r="167" spans="1:15" ht="15" customHeight="1">
      <c r="A167" s="251" t="s">
        <v>151</v>
      </c>
      <c r="B167" s="57"/>
      <c r="C167" s="103">
        <f>C165+C166</f>
        <v>0</v>
      </c>
      <c r="D167" s="323"/>
      <c r="E167" s="323"/>
      <c r="F167" s="323"/>
      <c r="G167" s="323"/>
      <c r="H167" s="323"/>
      <c r="I167" s="63"/>
      <c r="J167" s="63"/>
      <c r="K167" s="107"/>
      <c r="L167" s="165"/>
      <c r="M167" s="107">
        <f>M165+M166</f>
        <v>0</v>
      </c>
      <c r="N167" s="56"/>
      <c r="O167" s="56"/>
    </row>
    <row r="168" spans="1:15" ht="6" customHeight="1">
      <c r="A168" s="28"/>
      <c r="B168" s="29"/>
      <c r="C168" s="29"/>
      <c r="D168" s="29"/>
      <c r="E168" s="29"/>
      <c r="F168" s="29"/>
      <c r="G168" s="29"/>
      <c r="H168" s="29"/>
      <c r="I168" s="30"/>
      <c r="J168" s="30"/>
      <c r="K168" s="25"/>
      <c r="L168" s="56"/>
      <c r="M168" s="56"/>
      <c r="N168" s="56"/>
      <c r="O168" s="56"/>
    </row>
    <row r="169" spans="1:15" ht="28.5" customHeight="1">
      <c r="A169" s="350" t="s">
        <v>118</v>
      </c>
      <c r="B169" s="351"/>
      <c r="C169" s="89" t="s">
        <v>91</v>
      </c>
      <c r="D169" s="356" t="s">
        <v>41</v>
      </c>
      <c r="E169" s="301"/>
      <c r="F169" s="301"/>
      <c r="G169" s="357"/>
      <c r="H169" s="356" t="s">
        <v>92</v>
      </c>
      <c r="I169" s="301"/>
      <c r="J169" s="357"/>
      <c r="K169" s="70" t="s">
        <v>93</v>
      </c>
      <c r="L169" s="289" t="s">
        <v>129</v>
      </c>
      <c r="M169" s="290"/>
      <c r="N169" s="56"/>
      <c r="O169" s="56"/>
    </row>
    <row r="170" spans="1:15" ht="13.5">
      <c r="A170" s="352"/>
      <c r="B170" s="353"/>
      <c r="C170" s="90" t="s">
        <v>1</v>
      </c>
      <c r="D170" s="293" t="str">
        <f>D43</f>
        <v>Jan a Dez 2023</v>
      </c>
      <c r="E170" s="294"/>
      <c r="F170" s="294"/>
      <c r="G170" s="295"/>
      <c r="H170" s="293" t="str">
        <f>H43</f>
        <v>Jan a Dez 2023</v>
      </c>
      <c r="I170" s="294"/>
      <c r="J170" s="295"/>
      <c r="K170" s="135" t="str">
        <f>K43</f>
        <v>Jan a Dez 2023</v>
      </c>
      <c r="L170" s="411" t="s">
        <v>130</v>
      </c>
      <c r="M170" s="412"/>
      <c r="N170" s="56"/>
      <c r="O170" s="56"/>
    </row>
    <row r="171" spans="1:15" ht="15" customHeight="1">
      <c r="A171" s="354"/>
      <c r="B171" s="355"/>
      <c r="C171" s="91" t="s">
        <v>87</v>
      </c>
      <c r="D171" s="348" t="s">
        <v>88</v>
      </c>
      <c r="E171" s="302"/>
      <c r="F171" s="302"/>
      <c r="G171" s="349"/>
      <c r="H171" s="348" t="s">
        <v>89</v>
      </c>
      <c r="I171" s="302"/>
      <c r="J171" s="349"/>
      <c r="K171" s="71" t="s">
        <v>90</v>
      </c>
      <c r="L171" s="383" t="s">
        <v>131</v>
      </c>
      <c r="M171" s="384"/>
      <c r="N171" s="56"/>
      <c r="O171" s="56"/>
    </row>
    <row r="172" spans="1:15" ht="15" customHeight="1">
      <c r="A172" s="254" t="s">
        <v>152</v>
      </c>
      <c r="B172" s="268"/>
      <c r="C172" s="268">
        <v>1639380513</v>
      </c>
      <c r="D172" s="390">
        <v>1595514653.16</v>
      </c>
      <c r="E172" s="391"/>
      <c r="F172" s="391"/>
      <c r="G172" s="392"/>
      <c r="H172" s="390">
        <v>1595514653.16</v>
      </c>
      <c r="I172" s="391"/>
      <c r="J172" s="392"/>
      <c r="K172" s="269">
        <v>1595514653.16</v>
      </c>
      <c r="L172" s="56"/>
      <c r="M172" s="134">
        <f>D172-H172</f>
        <v>0</v>
      </c>
      <c r="N172" s="56"/>
      <c r="O172" s="56"/>
    </row>
    <row r="173" spans="1:15" ht="15" customHeight="1">
      <c r="A173" s="254" t="s">
        <v>37</v>
      </c>
      <c r="B173" s="268"/>
      <c r="C173" s="270">
        <v>22845968</v>
      </c>
      <c r="D173" s="390">
        <v>15099520.13</v>
      </c>
      <c r="E173" s="391"/>
      <c r="F173" s="391"/>
      <c r="G173" s="392"/>
      <c r="H173" s="390">
        <v>15099520.13</v>
      </c>
      <c r="I173" s="391"/>
      <c r="J173" s="392"/>
      <c r="K173" s="271">
        <v>15099520.13</v>
      </c>
      <c r="L173" s="56"/>
      <c r="M173" s="134">
        <f>D173-H173</f>
        <v>0</v>
      </c>
      <c r="N173" s="56"/>
      <c r="O173" s="56"/>
    </row>
    <row r="174" spans="1:15" ht="15" customHeight="1">
      <c r="A174" s="254" t="s">
        <v>97</v>
      </c>
      <c r="B174" s="268"/>
      <c r="C174" s="270">
        <v>2619367.37</v>
      </c>
      <c r="D174" s="402">
        <v>2619367.37</v>
      </c>
      <c r="E174" s="403"/>
      <c r="F174" s="403"/>
      <c r="G174" s="404"/>
      <c r="H174" s="402">
        <v>2619367.37</v>
      </c>
      <c r="I174" s="403"/>
      <c r="J174" s="404"/>
      <c r="K174" s="272">
        <v>2619367.37</v>
      </c>
      <c r="L174" s="56"/>
      <c r="M174" s="134">
        <f>D174-H174</f>
        <v>0</v>
      </c>
      <c r="N174" s="56"/>
      <c r="O174" s="56"/>
    </row>
    <row r="175" spans="1:18" ht="15" customHeight="1">
      <c r="A175" s="255" t="s">
        <v>153</v>
      </c>
      <c r="B175" s="273"/>
      <c r="C175" s="274">
        <f>C172+C173+C174</f>
        <v>1664845848.37</v>
      </c>
      <c r="D175" s="387">
        <f>D172+D173+D174</f>
        <v>1613233540.66</v>
      </c>
      <c r="E175" s="388">
        <f aca="true" t="shared" si="7" ref="E175:J175">E172+E173+E174</f>
        <v>0</v>
      </c>
      <c r="F175" s="388">
        <f t="shared" si="7"/>
        <v>0</v>
      </c>
      <c r="G175" s="389">
        <f t="shared" si="7"/>
        <v>0</v>
      </c>
      <c r="H175" s="387">
        <f>H172+H173+H174</f>
        <v>1613233540.66</v>
      </c>
      <c r="I175" s="388">
        <f t="shared" si="7"/>
        <v>0</v>
      </c>
      <c r="J175" s="389">
        <f t="shared" si="7"/>
        <v>0</v>
      </c>
      <c r="K175" s="275">
        <f>K172+K173+K174</f>
        <v>1613233540.66</v>
      </c>
      <c r="L175" s="169"/>
      <c r="M175" s="168">
        <f>M172+M173+M174</f>
        <v>0</v>
      </c>
      <c r="O175" s="130"/>
      <c r="P175" s="12"/>
      <c r="Q175" s="12"/>
      <c r="R175" s="12"/>
    </row>
    <row r="176" spans="1:18" ht="15" customHeight="1">
      <c r="A176" s="395"/>
      <c r="B176" s="396"/>
      <c r="C176" s="397"/>
      <c r="D176" s="397"/>
      <c r="E176" s="397"/>
      <c r="F176" s="397"/>
      <c r="G176" s="397"/>
      <c r="H176" s="397"/>
      <c r="I176" s="397"/>
      <c r="J176" s="397"/>
      <c r="K176" s="397"/>
      <c r="L176" s="134"/>
      <c r="M176" s="134"/>
      <c r="O176" s="134"/>
      <c r="P176" s="18"/>
      <c r="Q176" s="18"/>
      <c r="R176" s="18"/>
    </row>
    <row r="177" spans="1:15" ht="15" customHeight="1">
      <c r="A177" s="255" t="s">
        <v>156</v>
      </c>
      <c r="B177" s="276"/>
      <c r="C177" s="277">
        <f>C167-C175</f>
        <v>-1664845848.37</v>
      </c>
      <c r="D177" s="398">
        <f>M167-D175</f>
        <v>-1613233540.66</v>
      </c>
      <c r="E177" s="399"/>
      <c r="F177" s="399"/>
      <c r="G177" s="400"/>
      <c r="H177" s="398">
        <f>M167-H175</f>
        <v>-1613233540.66</v>
      </c>
      <c r="I177" s="399"/>
      <c r="J177" s="400"/>
      <c r="K177" s="278">
        <f>M167-K175</f>
        <v>-1613233540.66</v>
      </c>
      <c r="L177" s="184"/>
      <c r="M177" s="185"/>
      <c r="N177" s="56"/>
      <c r="O177" s="56"/>
    </row>
    <row r="178" spans="1:15" ht="6" customHeight="1">
      <c r="A178" s="97"/>
      <c r="B178" s="85"/>
      <c r="C178" s="85"/>
      <c r="D178" s="98"/>
      <c r="E178" s="98"/>
      <c r="F178" s="98"/>
      <c r="G178" s="98"/>
      <c r="H178" s="98"/>
      <c r="I178" s="98"/>
      <c r="J178" s="98"/>
      <c r="K178" s="99"/>
      <c r="L178" s="56"/>
      <c r="M178" s="56"/>
      <c r="N178" s="56"/>
      <c r="O178" s="56"/>
    </row>
    <row r="179" spans="1:15" ht="15" customHeight="1">
      <c r="A179" s="361" t="s">
        <v>119</v>
      </c>
      <c r="B179" s="361"/>
      <c r="C179" s="361"/>
      <c r="D179" s="361"/>
      <c r="E179" s="361"/>
      <c r="F179" s="361"/>
      <c r="G179" s="361"/>
      <c r="H179" s="361"/>
      <c r="I179" s="361"/>
      <c r="J179" s="361"/>
      <c r="K179" s="361"/>
      <c r="L179" s="361"/>
      <c r="M179" s="361"/>
      <c r="N179" s="56"/>
      <c r="O179" s="56"/>
    </row>
    <row r="180" spans="1:15" ht="15" customHeight="1">
      <c r="A180" s="337" t="s">
        <v>120</v>
      </c>
      <c r="B180" s="339"/>
      <c r="C180" s="344" t="s">
        <v>83</v>
      </c>
      <c r="D180" s="346" t="s">
        <v>0</v>
      </c>
      <c r="E180" s="347"/>
      <c r="F180" s="347"/>
      <c r="G180" s="347"/>
      <c r="H180" s="347"/>
      <c r="I180" s="347"/>
      <c r="J180" s="347"/>
      <c r="K180" s="347"/>
      <c r="L180" s="347"/>
      <c r="M180" s="347"/>
      <c r="N180" s="56"/>
      <c r="O180" s="56"/>
    </row>
    <row r="181" spans="1:15" ht="15" customHeight="1">
      <c r="A181" s="340"/>
      <c r="B181" s="341"/>
      <c r="C181" s="345"/>
      <c r="D181" s="298" t="str">
        <f>D16</f>
        <v>Jan a Dez 2023</v>
      </c>
      <c r="E181" s="299"/>
      <c r="F181" s="299"/>
      <c r="G181" s="299"/>
      <c r="H181" s="299"/>
      <c r="I181" s="299"/>
      <c r="J181" s="299"/>
      <c r="K181" s="299"/>
      <c r="L181" s="299"/>
      <c r="M181" s="299"/>
      <c r="N181" s="56"/>
      <c r="O181" s="56"/>
    </row>
    <row r="182" spans="1:15" ht="15" customHeight="1">
      <c r="A182" s="342"/>
      <c r="B182" s="343"/>
      <c r="C182" s="49" t="s">
        <v>84</v>
      </c>
      <c r="D182" s="358" t="s">
        <v>85</v>
      </c>
      <c r="E182" s="342"/>
      <c r="F182" s="340"/>
      <c r="G182" s="342"/>
      <c r="H182" s="342"/>
      <c r="I182" s="342"/>
      <c r="J182" s="342"/>
      <c r="K182" s="342"/>
      <c r="L182" s="342"/>
      <c r="M182" s="342"/>
      <c r="N182" s="56"/>
      <c r="O182" s="56"/>
    </row>
    <row r="183" spans="1:15" ht="15" customHeight="1">
      <c r="A183" s="252" t="s">
        <v>121</v>
      </c>
      <c r="B183" s="78"/>
      <c r="C183" s="211">
        <v>0</v>
      </c>
      <c r="D183" s="209"/>
      <c r="E183" s="209"/>
      <c r="F183" s="209"/>
      <c r="G183" s="105"/>
      <c r="H183" s="105"/>
      <c r="I183" s="104"/>
      <c r="J183" s="104"/>
      <c r="K183" s="104"/>
      <c r="L183" s="56"/>
      <c r="M183" s="180">
        <v>889432640.4</v>
      </c>
      <c r="N183" s="56"/>
      <c r="O183" s="56"/>
    </row>
    <row r="184" spans="1:15" ht="15" customHeight="1">
      <c r="A184" s="252" t="s">
        <v>122</v>
      </c>
      <c r="B184" s="78"/>
      <c r="C184" s="212">
        <v>0</v>
      </c>
      <c r="D184" s="105"/>
      <c r="E184" s="105"/>
      <c r="F184" s="182"/>
      <c r="G184" s="101"/>
      <c r="H184" s="101"/>
      <c r="I184" s="104"/>
      <c r="J184" s="104"/>
      <c r="K184" s="104"/>
      <c r="L184" s="56"/>
      <c r="M184" s="180">
        <v>504610286.74</v>
      </c>
      <c r="N184" s="56"/>
      <c r="O184" s="56"/>
    </row>
    <row r="185" spans="1:15" ht="15" customHeight="1">
      <c r="A185" s="252" t="s">
        <v>123</v>
      </c>
      <c r="B185" s="78"/>
      <c r="C185" s="212">
        <v>0</v>
      </c>
      <c r="D185" s="105"/>
      <c r="E185" s="105"/>
      <c r="F185" s="182"/>
      <c r="G185" s="101"/>
      <c r="H185" s="101"/>
      <c r="I185" s="104"/>
      <c r="J185" s="104"/>
      <c r="K185" s="104"/>
      <c r="L185" s="56"/>
      <c r="M185" s="180">
        <v>5061585.46</v>
      </c>
      <c r="N185" s="56"/>
      <c r="O185" s="56"/>
    </row>
    <row r="186" spans="1:15" ht="15" customHeight="1">
      <c r="A186" s="252" t="s">
        <v>124</v>
      </c>
      <c r="B186" s="78"/>
      <c r="C186" s="213">
        <v>0</v>
      </c>
      <c r="D186" s="210"/>
      <c r="E186" s="210"/>
      <c r="F186" s="105"/>
      <c r="G186" s="105"/>
      <c r="H186" s="105"/>
      <c r="I186" s="104"/>
      <c r="J186" s="104"/>
      <c r="K186" s="104"/>
      <c r="L186" s="56"/>
      <c r="M186" s="180">
        <v>22111154.26</v>
      </c>
      <c r="N186" s="56"/>
      <c r="O186" s="56"/>
    </row>
    <row r="187" spans="1:17" ht="15" customHeight="1">
      <c r="A187" s="251" t="s">
        <v>154</v>
      </c>
      <c r="B187" s="57"/>
      <c r="C187" s="103">
        <f>C183+C184+C185+C186</f>
        <v>0</v>
      </c>
      <c r="D187" s="111"/>
      <c r="E187" s="111"/>
      <c r="F187" s="111"/>
      <c r="G187" s="111"/>
      <c r="H187" s="111"/>
      <c r="I187" s="107"/>
      <c r="J187" s="107"/>
      <c r="K187" s="107"/>
      <c r="L187" s="165"/>
      <c r="M187" s="107">
        <f>M183+M184+M185+M186</f>
        <v>1421215666.86</v>
      </c>
      <c r="N187" s="56"/>
      <c r="O187" s="56"/>
      <c r="P187" s="12"/>
      <c r="Q187" s="12"/>
    </row>
    <row r="188" spans="1:17" ht="6" customHeight="1">
      <c r="A188" s="28"/>
      <c r="B188" s="29"/>
      <c r="C188" s="29"/>
      <c r="D188" s="29"/>
      <c r="E188" s="29"/>
      <c r="F188" s="29"/>
      <c r="G188" s="29"/>
      <c r="H188" s="29"/>
      <c r="I188" s="30"/>
      <c r="J188" s="30"/>
      <c r="K188" s="25"/>
      <c r="L188" s="56"/>
      <c r="M188" s="56"/>
      <c r="N188" s="56"/>
      <c r="O188" s="56"/>
      <c r="P188" s="12"/>
      <c r="Q188" s="12"/>
    </row>
    <row r="189" spans="1:17" ht="28.5" customHeight="1">
      <c r="A189" s="350" t="s">
        <v>127</v>
      </c>
      <c r="B189" s="351"/>
      <c r="C189" s="89" t="s">
        <v>91</v>
      </c>
      <c r="D189" s="356" t="s">
        <v>41</v>
      </c>
      <c r="E189" s="301"/>
      <c r="F189" s="301"/>
      <c r="G189" s="357"/>
      <c r="H189" s="356" t="s">
        <v>92</v>
      </c>
      <c r="I189" s="301"/>
      <c r="J189" s="357"/>
      <c r="K189" s="70" t="s">
        <v>93</v>
      </c>
      <c r="L189" s="405" t="s">
        <v>129</v>
      </c>
      <c r="M189" s="406"/>
      <c r="N189" s="56"/>
      <c r="O189" s="56"/>
      <c r="P189" s="12"/>
      <c r="Q189" s="12"/>
    </row>
    <row r="190" spans="1:15" ht="15" customHeight="1">
      <c r="A190" s="352"/>
      <c r="B190" s="353"/>
      <c r="C190" s="90" t="s">
        <v>1</v>
      </c>
      <c r="D190" s="293" t="str">
        <f>D43</f>
        <v>Jan a Dez 2023</v>
      </c>
      <c r="E190" s="294"/>
      <c r="F190" s="294"/>
      <c r="G190" s="295"/>
      <c r="H190" s="293" t="str">
        <f>H43</f>
        <v>Jan a Dez 2023</v>
      </c>
      <c r="I190" s="294"/>
      <c r="J190" s="295"/>
      <c r="K190" s="92" t="str">
        <f>K43</f>
        <v>Jan a Dez 2023</v>
      </c>
      <c r="L190" s="407" t="s">
        <v>130</v>
      </c>
      <c r="M190" s="408"/>
      <c r="N190" s="56"/>
      <c r="O190" s="56"/>
    </row>
    <row r="191" spans="1:15" ht="15" customHeight="1">
      <c r="A191" s="354"/>
      <c r="B191" s="355"/>
      <c r="C191" s="91" t="s">
        <v>87</v>
      </c>
      <c r="D191" s="348" t="s">
        <v>88</v>
      </c>
      <c r="E191" s="302"/>
      <c r="F191" s="302"/>
      <c r="G191" s="349"/>
      <c r="H191" s="348" t="s">
        <v>89</v>
      </c>
      <c r="I191" s="302"/>
      <c r="J191" s="349"/>
      <c r="K191" s="71" t="s">
        <v>90</v>
      </c>
      <c r="L191" s="409" t="s">
        <v>131</v>
      </c>
      <c r="M191" s="410"/>
      <c r="N191" s="56"/>
      <c r="O191" s="56"/>
    </row>
    <row r="192" spans="1:15" ht="15" customHeight="1">
      <c r="A192" s="254" t="s">
        <v>125</v>
      </c>
      <c r="B192" s="268"/>
      <c r="C192" s="108">
        <v>6711717032.04</v>
      </c>
      <c r="D192" s="359">
        <v>6711717032.04</v>
      </c>
      <c r="E192" s="326"/>
      <c r="F192" s="326"/>
      <c r="G192" s="360"/>
      <c r="H192" s="359">
        <v>6549427871.67</v>
      </c>
      <c r="I192" s="326"/>
      <c r="J192" s="360"/>
      <c r="K192" s="109">
        <v>6547728908.38</v>
      </c>
      <c r="L192" s="170"/>
      <c r="M192" s="134">
        <f>D192-H192</f>
        <v>162289160.3699999</v>
      </c>
      <c r="N192" s="56"/>
      <c r="O192" s="56"/>
    </row>
    <row r="193" spans="1:15" ht="15" customHeight="1">
      <c r="A193" s="254" t="s">
        <v>37</v>
      </c>
      <c r="B193" s="268"/>
      <c r="C193" s="105">
        <v>1550658613.33</v>
      </c>
      <c r="D193" s="359">
        <v>1550658613.33</v>
      </c>
      <c r="E193" s="326"/>
      <c r="F193" s="326"/>
      <c r="G193" s="360"/>
      <c r="H193" s="359">
        <v>1550658613.33</v>
      </c>
      <c r="I193" s="326"/>
      <c r="J193" s="360"/>
      <c r="K193" s="109">
        <v>1549032645.05</v>
      </c>
      <c r="L193" s="171"/>
      <c r="M193" s="134">
        <f>D193-H193</f>
        <v>0</v>
      </c>
      <c r="N193" s="56"/>
      <c r="O193" s="56"/>
    </row>
    <row r="194" spans="1:15" ht="15" customHeight="1">
      <c r="A194" s="254" t="s">
        <v>126</v>
      </c>
      <c r="B194" s="268"/>
      <c r="C194" s="105">
        <v>18258334.96</v>
      </c>
      <c r="D194" s="376">
        <v>18258334.96</v>
      </c>
      <c r="E194" s="377"/>
      <c r="F194" s="377"/>
      <c r="G194" s="378"/>
      <c r="H194" s="376">
        <v>18258334.96</v>
      </c>
      <c r="I194" s="377"/>
      <c r="J194" s="378"/>
      <c r="K194" s="109">
        <v>17978909.01</v>
      </c>
      <c r="L194" s="171"/>
      <c r="M194" s="134">
        <f>D194-H194</f>
        <v>0</v>
      </c>
      <c r="N194" s="56"/>
      <c r="O194" s="56"/>
    </row>
    <row r="195" spans="1:18" ht="15" customHeight="1">
      <c r="A195" s="255" t="s">
        <v>155</v>
      </c>
      <c r="B195" s="273"/>
      <c r="C195" s="117">
        <f aca="true" t="shared" si="8" ref="C195:K195">C192+C193+C194</f>
        <v>8280633980.33</v>
      </c>
      <c r="D195" s="369">
        <f t="shared" si="8"/>
        <v>8280633980.33</v>
      </c>
      <c r="E195" s="327">
        <f t="shared" si="8"/>
        <v>0</v>
      </c>
      <c r="F195" s="327">
        <f t="shared" si="8"/>
        <v>0</v>
      </c>
      <c r="G195" s="370">
        <f t="shared" si="8"/>
        <v>0</v>
      </c>
      <c r="H195" s="369">
        <f t="shared" si="8"/>
        <v>8118344819.96</v>
      </c>
      <c r="I195" s="327">
        <f t="shared" si="8"/>
        <v>0</v>
      </c>
      <c r="J195" s="370">
        <f t="shared" si="8"/>
        <v>0</v>
      </c>
      <c r="K195" s="118">
        <f t="shared" si="8"/>
        <v>8114740462.440001</v>
      </c>
      <c r="L195" s="169"/>
      <c r="M195" s="181">
        <f>M192+M193+M194</f>
        <v>162289160.3699999</v>
      </c>
      <c r="O195" s="130"/>
      <c r="P195" s="12"/>
      <c r="Q195" s="12"/>
      <c r="R195" s="12"/>
    </row>
    <row r="196" spans="1:18" ht="6" customHeight="1">
      <c r="A196" s="256"/>
      <c r="B196" s="279"/>
      <c r="C196" s="111"/>
      <c r="D196" s="111"/>
      <c r="E196" s="111"/>
      <c r="F196" s="111"/>
      <c r="G196" s="111"/>
      <c r="H196" s="111"/>
      <c r="I196" s="111"/>
      <c r="J196" s="111"/>
      <c r="K196" s="111"/>
      <c r="L196" s="130"/>
      <c r="M196" s="130"/>
      <c r="O196" s="130"/>
      <c r="P196" s="12"/>
      <c r="Q196" s="12"/>
      <c r="R196" s="12"/>
    </row>
    <row r="197" spans="1:18" ht="15" customHeight="1">
      <c r="A197" s="255" t="s">
        <v>157</v>
      </c>
      <c r="B197" s="276"/>
      <c r="C197" s="114">
        <f>C187-C195</f>
        <v>-8280633980.33</v>
      </c>
      <c r="D197" s="363">
        <f>M187-D195</f>
        <v>-6859418313.47</v>
      </c>
      <c r="E197" s="364"/>
      <c r="F197" s="364"/>
      <c r="G197" s="365"/>
      <c r="H197" s="363">
        <f>M187-H195</f>
        <v>-6697129153.1</v>
      </c>
      <c r="I197" s="364"/>
      <c r="J197" s="365"/>
      <c r="K197" s="114">
        <f>M187-K195</f>
        <v>-6693524795.580001</v>
      </c>
      <c r="L197" s="184"/>
      <c r="M197" s="185"/>
      <c r="O197" s="130"/>
      <c r="P197" s="12"/>
      <c r="Q197" s="12"/>
      <c r="R197" s="12"/>
    </row>
    <row r="198" spans="1:18" ht="13.5">
      <c r="A198" s="28" t="s">
        <v>73</v>
      </c>
      <c r="B198" s="48"/>
      <c r="C198" s="28"/>
      <c r="D198" s="28"/>
      <c r="E198" s="28"/>
      <c r="F198" s="28"/>
      <c r="G198" s="28"/>
      <c r="H198" s="28"/>
      <c r="I198" s="28"/>
      <c r="J198" s="28"/>
      <c r="K198" s="76"/>
      <c r="L198" s="131"/>
      <c r="M198" s="76" t="s">
        <v>75</v>
      </c>
      <c r="N198" s="131"/>
      <c r="O198" s="131"/>
      <c r="P198" s="12"/>
      <c r="Q198" s="12"/>
      <c r="R198" s="12"/>
    </row>
    <row r="199" spans="1:18" ht="30" customHeight="1">
      <c r="A199" s="286" t="s">
        <v>74</v>
      </c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131"/>
      <c r="O199" s="131"/>
      <c r="P199" s="12"/>
      <c r="Q199" s="12"/>
      <c r="R199" s="12"/>
    </row>
    <row r="200" spans="1:15" ht="14.25" customHeight="1">
      <c r="A200" s="286" t="s">
        <v>128</v>
      </c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19"/>
      <c r="M200" s="19"/>
      <c r="O200" s="19"/>
    </row>
    <row r="201" spans="1:11" ht="13.5">
      <c r="A201" s="286"/>
      <c r="B201" s="286"/>
      <c r="C201" s="286"/>
      <c r="D201" s="286"/>
      <c r="E201" s="286"/>
      <c r="F201" s="286"/>
      <c r="G201" s="286"/>
      <c r="H201" s="286"/>
      <c r="I201" s="286"/>
      <c r="J201" s="286"/>
      <c r="K201" s="286"/>
    </row>
    <row r="202" spans="1:11" ht="13.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5"/>
    </row>
    <row r="203" spans="1:11" ht="13.5">
      <c r="A203" s="28"/>
      <c r="B203" s="28"/>
      <c r="C203" s="64"/>
      <c r="D203" s="28"/>
      <c r="E203" s="28"/>
      <c r="F203" s="28"/>
      <c r="G203" s="28"/>
      <c r="H203" s="28"/>
      <c r="I203" s="28"/>
      <c r="J203" s="28"/>
      <c r="K203" s="25"/>
    </row>
    <row r="204" spans="1:11" ht="13.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5"/>
    </row>
    <row r="205" spans="1:11" ht="13.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5"/>
    </row>
    <row r="206" spans="1:11" ht="13.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5"/>
    </row>
    <row r="207" spans="1:11" ht="13.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5"/>
    </row>
    <row r="208" spans="1:13" ht="15" customHeight="1">
      <c r="A208" s="380" t="s">
        <v>42</v>
      </c>
      <c r="B208" s="380"/>
      <c r="C208" s="380"/>
      <c r="D208" s="380" t="s">
        <v>67</v>
      </c>
      <c r="E208" s="380"/>
      <c r="F208" s="380"/>
      <c r="G208" s="380"/>
      <c r="H208" s="380"/>
      <c r="I208" s="380"/>
      <c r="J208" s="175"/>
      <c r="K208" s="413" t="s">
        <v>132</v>
      </c>
      <c r="L208" s="413"/>
      <c r="M208" s="413"/>
    </row>
    <row r="209" spans="1:13" ht="15" customHeight="1">
      <c r="A209" s="380" t="s">
        <v>43</v>
      </c>
      <c r="B209" s="380"/>
      <c r="C209" s="380"/>
      <c r="D209" s="380" t="s">
        <v>68</v>
      </c>
      <c r="E209" s="380"/>
      <c r="F209" s="380"/>
      <c r="G209" s="380"/>
      <c r="H209" s="380"/>
      <c r="I209" s="380"/>
      <c r="J209" s="175"/>
      <c r="K209" s="413" t="s">
        <v>133</v>
      </c>
      <c r="L209" s="413"/>
      <c r="M209" s="413"/>
    </row>
    <row r="210" spans="1:13" ht="15" customHeight="1">
      <c r="A210" s="380" t="s">
        <v>44</v>
      </c>
      <c r="B210" s="380"/>
      <c r="C210" s="380"/>
      <c r="D210" s="380" t="s">
        <v>69</v>
      </c>
      <c r="E210" s="380"/>
      <c r="F210" s="380"/>
      <c r="G210" s="380"/>
      <c r="H210" s="380"/>
      <c r="I210" s="380"/>
      <c r="J210" s="176"/>
      <c r="K210" s="413" t="s">
        <v>134</v>
      </c>
      <c r="L210" s="413"/>
      <c r="M210" s="413"/>
    </row>
    <row r="211" spans="1:11" ht="13.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5"/>
    </row>
    <row r="212" spans="1:11" ht="13.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5"/>
    </row>
    <row r="213" spans="1:11" ht="13.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5"/>
    </row>
    <row r="214" spans="1:11" ht="13.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5"/>
    </row>
    <row r="215" spans="1:11" ht="13.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5"/>
    </row>
    <row r="216" spans="1:11" ht="13.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5"/>
    </row>
    <row r="217" spans="1:11" ht="13.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5"/>
    </row>
    <row r="218" spans="1:11" ht="13.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5"/>
    </row>
    <row r="219" spans="1:11" ht="13.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</row>
    <row r="220" spans="1:11" ht="13.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</row>
    <row r="221" spans="1:11" ht="13.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</row>
    <row r="222" spans="1:11" ht="13.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</row>
    <row r="223" spans="1:11" ht="13.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</row>
    <row r="224" spans="1:11" ht="13.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</row>
    <row r="225" spans="1:11" ht="13.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</row>
    <row r="226" spans="1:11" ht="13.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</row>
    <row r="227" spans="1:11" ht="13.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</row>
    <row r="228" spans="1:11" ht="13.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</row>
    <row r="229" spans="1:11" ht="13.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</row>
    <row r="230" spans="1:10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</row>
  </sheetData>
  <sheetProtection/>
  <mergeCells count="238">
    <mergeCell ref="A131:B132"/>
    <mergeCell ref="C131:M132"/>
    <mergeCell ref="D182:M182"/>
    <mergeCell ref="D162:M162"/>
    <mergeCell ref="D163:M163"/>
    <mergeCell ref="D164:M164"/>
    <mergeCell ref="D138:M138"/>
    <mergeCell ref="D139:M139"/>
    <mergeCell ref="D140:M140"/>
    <mergeCell ref="D16:M16"/>
    <mergeCell ref="D17:M17"/>
    <mergeCell ref="C138:C139"/>
    <mergeCell ref="I73:K73"/>
    <mergeCell ref="D87:H87"/>
    <mergeCell ref="K59:M59"/>
    <mergeCell ref="C61:M62"/>
    <mergeCell ref="D46:G46"/>
    <mergeCell ref="D99:H99"/>
    <mergeCell ref="D106:G106"/>
    <mergeCell ref="C180:C181"/>
    <mergeCell ref="D180:M180"/>
    <mergeCell ref="D181:M181"/>
    <mergeCell ref="C75:C76"/>
    <mergeCell ref="I125:K125"/>
    <mergeCell ref="H169:J169"/>
    <mergeCell ref="D170:G170"/>
    <mergeCell ref="A179:M179"/>
    <mergeCell ref="A180:B182"/>
    <mergeCell ref="D88:H88"/>
    <mergeCell ref="K210:M210"/>
    <mergeCell ref="D208:I208"/>
    <mergeCell ref="D209:I209"/>
    <mergeCell ref="D210:I210"/>
    <mergeCell ref="A208:C208"/>
    <mergeCell ref="A209:C209"/>
    <mergeCell ref="A210:C210"/>
    <mergeCell ref="K209:M209"/>
    <mergeCell ref="K208:M208"/>
    <mergeCell ref="L189:M189"/>
    <mergeCell ref="L190:M190"/>
    <mergeCell ref="L191:M191"/>
    <mergeCell ref="A126:B127"/>
    <mergeCell ref="L145:M145"/>
    <mergeCell ref="L146:M146"/>
    <mergeCell ref="L170:M170"/>
    <mergeCell ref="D165:H165"/>
    <mergeCell ref="D189:G189"/>
    <mergeCell ref="D169:G169"/>
    <mergeCell ref="D197:G197"/>
    <mergeCell ref="H197:J197"/>
    <mergeCell ref="H190:J190"/>
    <mergeCell ref="D191:G191"/>
    <mergeCell ref="H191:J191"/>
    <mergeCell ref="A200:K201"/>
    <mergeCell ref="D192:G192"/>
    <mergeCell ref="H192:J192"/>
    <mergeCell ref="D193:G193"/>
    <mergeCell ref="H193:J193"/>
    <mergeCell ref="D194:G194"/>
    <mergeCell ref="H194:J194"/>
    <mergeCell ref="D195:G195"/>
    <mergeCell ref="H195:J195"/>
    <mergeCell ref="I12:K12"/>
    <mergeCell ref="H189:J189"/>
    <mergeCell ref="D190:G190"/>
    <mergeCell ref="D174:G174"/>
    <mergeCell ref="H174:J174"/>
    <mergeCell ref="H175:J175"/>
    <mergeCell ref="G11:K11"/>
    <mergeCell ref="I136:K136"/>
    <mergeCell ref="A176:K176"/>
    <mergeCell ref="D177:G177"/>
    <mergeCell ref="H177:J177"/>
    <mergeCell ref="A189:B191"/>
    <mergeCell ref="D51:G51"/>
    <mergeCell ref="D47:G47"/>
    <mergeCell ref="H171:J171"/>
    <mergeCell ref="H173:J173"/>
    <mergeCell ref="D175:G175"/>
    <mergeCell ref="D166:H166"/>
    <mergeCell ref="H172:J172"/>
    <mergeCell ref="D167:H167"/>
    <mergeCell ref="A169:B171"/>
    <mergeCell ref="D172:G172"/>
    <mergeCell ref="D173:G173"/>
    <mergeCell ref="H170:J170"/>
    <mergeCell ref="H150:J150"/>
    <mergeCell ref="H147:J147"/>
    <mergeCell ref="D148:G148"/>
    <mergeCell ref="L171:M171"/>
    <mergeCell ref="D83:H83"/>
    <mergeCell ref="L103:M103"/>
    <mergeCell ref="D171:G171"/>
    <mergeCell ref="L169:M169"/>
    <mergeCell ref="D92:H92"/>
    <mergeCell ref="C155:M156"/>
    <mergeCell ref="H149:J149"/>
    <mergeCell ref="D153:G153"/>
    <mergeCell ref="H153:J153"/>
    <mergeCell ref="C55:M55"/>
    <mergeCell ref="H114:I114"/>
    <mergeCell ref="J114:K114"/>
    <mergeCell ref="L144:M144"/>
    <mergeCell ref="D73:F73"/>
    <mergeCell ref="D150:G150"/>
    <mergeCell ref="D91:H91"/>
    <mergeCell ref="A162:B164"/>
    <mergeCell ref="C162:C163"/>
    <mergeCell ref="H108:J108"/>
    <mergeCell ref="D109:G109"/>
    <mergeCell ref="H109:J109"/>
    <mergeCell ref="D95:H95"/>
    <mergeCell ref="D110:G110"/>
    <mergeCell ref="H110:J110"/>
    <mergeCell ref="D114:F114"/>
    <mergeCell ref="A119:M119"/>
    <mergeCell ref="H106:J106"/>
    <mergeCell ref="H107:J107"/>
    <mergeCell ref="H105:J105"/>
    <mergeCell ref="D103:G103"/>
    <mergeCell ref="D112:G112"/>
    <mergeCell ref="H103:J103"/>
    <mergeCell ref="D108:G108"/>
    <mergeCell ref="A161:M161"/>
    <mergeCell ref="A144:B146"/>
    <mergeCell ref="D144:G144"/>
    <mergeCell ref="H144:J144"/>
    <mergeCell ref="D145:G145"/>
    <mergeCell ref="H148:J148"/>
    <mergeCell ref="D149:G149"/>
    <mergeCell ref="D151:G151"/>
    <mergeCell ref="H151:J151"/>
    <mergeCell ref="A155:B156"/>
    <mergeCell ref="D147:G147"/>
    <mergeCell ref="D107:G107"/>
    <mergeCell ref="D104:G104"/>
    <mergeCell ref="H104:J104"/>
    <mergeCell ref="D105:G105"/>
    <mergeCell ref="A137:M137"/>
    <mergeCell ref="A138:B140"/>
    <mergeCell ref="I117:K117"/>
    <mergeCell ref="C126:M127"/>
    <mergeCell ref="H112:J112"/>
    <mergeCell ref="A75:B77"/>
    <mergeCell ref="D75:M75"/>
    <mergeCell ref="D79:H79"/>
    <mergeCell ref="D77:M77"/>
    <mergeCell ref="H145:J145"/>
    <mergeCell ref="D146:G146"/>
    <mergeCell ref="H146:J146"/>
    <mergeCell ref="A101:B103"/>
    <mergeCell ref="D101:G101"/>
    <mergeCell ref="H101:J101"/>
    <mergeCell ref="D45:G45"/>
    <mergeCell ref="D43:G43"/>
    <mergeCell ref="D44:G44"/>
    <mergeCell ref="A42:B44"/>
    <mergeCell ref="D42:G42"/>
    <mergeCell ref="H42:J42"/>
    <mergeCell ref="H43:J43"/>
    <mergeCell ref="H45:J45"/>
    <mergeCell ref="H44:J44"/>
    <mergeCell ref="H47:J47"/>
    <mergeCell ref="K27:M27"/>
    <mergeCell ref="K28:M28"/>
    <mergeCell ref="K29:M29"/>
    <mergeCell ref="K30:M30"/>
    <mergeCell ref="A13:M13"/>
    <mergeCell ref="A14:M14"/>
    <mergeCell ref="A15:B17"/>
    <mergeCell ref="C15:C16"/>
    <mergeCell ref="D15:M15"/>
    <mergeCell ref="K24:M24"/>
    <mergeCell ref="K31:M31"/>
    <mergeCell ref="K32:M32"/>
    <mergeCell ref="K18:M18"/>
    <mergeCell ref="K19:M19"/>
    <mergeCell ref="K20:M20"/>
    <mergeCell ref="K21:M21"/>
    <mergeCell ref="K22:M22"/>
    <mergeCell ref="K23:M23"/>
    <mergeCell ref="K25:M25"/>
    <mergeCell ref="K26:M26"/>
    <mergeCell ref="K33:M33"/>
    <mergeCell ref="K34:M34"/>
    <mergeCell ref="K35:M35"/>
    <mergeCell ref="K36:M36"/>
    <mergeCell ref="K37:M37"/>
    <mergeCell ref="K38:M38"/>
    <mergeCell ref="K39:M39"/>
    <mergeCell ref="K40:M40"/>
    <mergeCell ref="K56:M56"/>
    <mergeCell ref="L42:M42"/>
    <mergeCell ref="H46:J46"/>
    <mergeCell ref="H49:J49"/>
    <mergeCell ref="H50:J50"/>
    <mergeCell ref="L43:M43"/>
    <mergeCell ref="L44:M44"/>
    <mergeCell ref="A55:B55"/>
    <mergeCell ref="H51:J51"/>
    <mergeCell ref="D48:G48"/>
    <mergeCell ref="D49:G49"/>
    <mergeCell ref="H48:J48"/>
    <mergeCell ref="A74:M74"/>
    <mergeCell ref="D50:G50"/>
    <mergeCell ref="D53:G53"/>
    <mergeCell ref="H53:J53"/>
    <mergeCell ref="C58:M58"/>
    <mergeCell ref="D81:H81"/>
    <mergeCell ref="D89:H89"/>
    <mergeCell ref="D93:H93"/>
    <mergeCell ref="D76:M76"/>
    <mergeCell ref="A58:B58"/>
    <mergeCell ref="A61:B62"/>
    <mergeCell ref="D90:H90"/>
    <mergeCell ref="A68:B69"/>
    <mergeCell ref="C68:M69"/>
    <mergeCell ref="D80:H80"/>
    <mergeCell ref="D98:H98"/>
    <mergeCell ref="A120:M120"/>
    <mergeCell ref="A121:M121"/>
    <mergeCell ref="A122:M122"/>
    <mergeCell ref="D84:H84"/>
    <mergeCell ref="D85:H85"/>
    <mergeCell ref="D86:H86"/>
    <mergeCell ref="D102:G102"/>
    <mergeCell ref="H102:J102"/>
    <mergeCell ref="L102:M102"/>
    <mergeCell ref="A199:M199"/>
    <mergeCell ref="A5:M5"/>
    <mergeCell ref="A6:M6"/>
    <mergeCell ref="A7:M7"/>
    <mergeCell ref="A8:M8"/>
    <mergeCell ref="A9:M9"/>
    <mergeCell ref="A118:M118"/>
    <mergeCell ref="L101:M101"/>
    <mergeCell ref="D96:H96"/>
    <mergeCell ref="D97:H97"/>
  </mergeCells>
  <printOptions horizontalCentered="1"/>
  <pageMargins left="0.35433070866141736" right="0.15748031496062992" top="0.1968503937007874" bottom="0.2362204724409449" header="0.15748031496062992" footer="0.15748031496062992"/>
  <pageSetup fitToHeight="0" fitToWidth="1" horizontalDpi="600" verticalDpi="600" orientation="portrait" paperSize="9" scale="46" r:id="rId2"/>
  <rowBreaks count="1" manualBreakCount="1">
    <brk id="113" max="12" man="1"/>
  </rowBreaks>
  <ignoredErrors>
    <ignoredError sqref="A52:K52 U126" evalError="1"/>
    <ignoredError sqref="M10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4.25">
      <c r="A2" s="3" t="s">
        <v>9</v>
      </c>
      <c r="B2" s="3" t="s">
        <v>10</v>
      </c>
      <c r="C2" s="3" t="s">
        <v>11</v>
      </c>
      <c r="D2" s="3" t="s">
        <v>12</v>
      </c>
      <c r="E2" s="4" t="s">
        <v>13</v>
      </c>
      <c r="F2" s="4" t="s">
        <v>14</v>
      </c>
    </row>
    <row r="3" spans="1:6" ht="14.25">
      <c r="A3" s="5" t="s">
        <v>16</v>
      </c>
      <c r="B3" s="5" t="s">
        <v>17</v>
      </c>
      <c r="C3" s="5" t="s">
        <v>16</v>
      </c>
      <c r="D3" s="5" t="s">
        <v>15</v>
      </c>
      <c r="E3" s="6">
        <v>9500625048</v>
      </c>
      <c r="F3" s="6">
        <v>0</v>
      </c>
    </row>
    <row r="4" spans="1:6" ht="14.25">
      <c r="A4" s="5" t="s">
        <v>16</v>
      </c>
      <c r="B4" s="5" t="s">
        <v>17</v>
      </c>
      <c r="C4" s="5" t="s">
        <v>20</v>
      </c>
      <c r="D4" s="5" t="s">
        <v>21</v>
      </c>
      <c r="E4" s="6">
        <v>0</v>
      </c>
      <c r="F4" s="6">
        <v>39042173.44</v>
      </c>
    </row>
    <row r="5" spans="1:6" ht="14.25">
      <c r="A5" s="5" t="s">
        <v>16</v>
      </c>
      <c r="B5" s="5" t="s">
        <v>17</v>
      </c>
      <c r="C5" s="5" t="s">
        <v>22</v>
      </c>
      <c r="D5" s="5" t="s">
        <v>23</v>
      </c>
      <c r="E5" s="6">
        <v>0</v>
      </c>
      <c r="F5" s="6">
        <v>3253514.45</v>
      </c>
    </row>
    <row r="6" spans="1:6" ht="14.25">
      <c r="A6" s="5" t="s">
        <v>16</v>
      </c>
      <c r="B6" s="5" t="s">
        <v>17</v>
      </c>
      <c r="C6" s="5" t="s">
        <v>20</v>
      </c>
      <c r="D6" s="5" t="s">
        <v>21</v>
      </c>
      <c r="E6" s="6">
        <v>0</v>
      </c>
      <c r="F6" s="6">
        <v>46498885.94</v>
      </c>
    </row>
    <row r="7" spans="1:6" ht="14.25">
      <c r="A7" s="5" t="s">
        <v>16</v>
      </c>
      <c r="B7" s="5" t="s">
        <v>17</v>
      </c>
      <c r="C7" s="5" t="s">
        <v>22</v>
      </c>
      <c r="D7" s="5" t="s">
        <v>23</v>
      </c>
      <c r="E7" s="6">
        <v>0</v>
      </c>
      <c r="F7" s="6">
        <v>3874902.13</v>
      </c>
    </row>
    <row r="8" spans="1:6" ht="14.25">
      <c r="A8" s="5" t="s">
        <v>16</v>
      </c>
      <c r="B8" s="5" t="s">
        <v>17</v>
      </c>
      <c r="C8" s="5" t="s">
        <v>20</v>
      </c>
      <c r="D8" s="5" t="s">
        <v>21</v>
      </c>
      <c r="E8" s="6">
        <v>0</v>
      </c>
      <c r="F8" s="6">
        <v>193092994.06</v>
      </c>
    </row>
    <row r="9" spans="1:6" ht="14.25">
      <c r="A9" s="5" t="s">
        <v>16</v>
      </c>
      <c r="B9" s="5" t="s">
        <v>17</v>
      </c>
      <c r="C9" s="5" t="s">
        <v>22</v>
      </c>
      <c r="D9" s="5" t="s">
        <v>23</v>
      </c>
      <c r="E9" s="6">
        <v>0</v>
      </c>
      <c r="F9" s="6">
        <v>16091082.84</v>
      </c>
    </row>
    <row r="10" spans="1:6" ht="14.25">
      <c r="A10" s="5" t="s">
        <v>16</v>
      </c>
      <c r="B10" s="5" t="s">
        <v>17</v>
      </c>
      <c r="C10" s="5" t="s">
        <v>20</v>
      </c>
      <c r="D10" s="5" t="s">
        <v>21</v>
      </c>
      <c r="E10" s="6">
        <v>0</v>
      </c>
      <c r="F10" s="6">
        <v>759794916.27</v>
      </c>
    </row>
    <row r="11" spans="1:6" ht="14.25">
      <c r="A11" s="5" t="s">
        <v>16</v>
      </c>
      <c r="B11" s="5" t="s">
        <v>17</v>
      </c>
      <c r="C11" s="5" t="s">
        <v>22</v>
      </c>
      <c r="D11" s="5" t="s">
        <v>23</v>
      </c>
      <c r="E11" s="6">
        <v>0</v>
      </c>
      <c r="F11" s="6">
        <v>63315599.52</v>
      </c>
    </row>
    <row r="12" spans="1:6" ht="14.25">
      <c r="A12" s="5" t="s">
        <v>16</v>
      </c>
      <c r="B12" s="5" t="s">
        <v>17</v>
      </c>
      <c r="C12" s="5" t="s">
        <v>20</v>
      </c>
      <c r="D12" s="5" t="s">
        <v>21</v>
      </c>
      <c r="E12" s="6">
        <v>0</v>
      </c>
      <c r="F12" s="6">
        <v>46279776.21</v>
      </c>
    </row>
    <row r="13" spans="1:6" ht="14.25">
      <c r="A13" s="5" t="s">
        <v>16</v>
      </c>
      <c r="B13" s="5" t="s">
        <v>17</v>
      </c>
      <c r="C13" s="5" t="s">
        <v>22</v>
      </c>
      <c r="D13" s="5" t="s">
        <v>23</v>
      </c>
      <c r="E13" s="6">
        <v>0</v>
      </c>
      <c r="F13" s="6">
        <v>3856648.02</v>
      </c>
    </row>
    <row r="14" spans="1:6" ht="14.25">
      <c r="A14" s="5"/>
      <c r="B14" s="5"/>
      <c r="C14" s="5"/>
      <c r="D14" s="5"/>
      <c r="E14" s="6"/>
      <c r="F14" s="6"/>
    </row>
    <row r="15" spans="1:6" ht="14.25">
      <c r="A15" s="5" t="s">
        <v>18</v>
      </c>
      <c r="B15" s="5" t="s">
        <v>19</v>
      </c>
      <c r="C15" s="5" t="s">
        <v>28</v>
      </c>
      <c r="D15" s="5" t="s">
        <v>29</v>
      </c>
      <c r="E15" s="6">
        <v>0</v>
      </c>
      <c r="F15" s="6">
        <v>372209104.38</v>
      </c>
    </row>
    <row r="16" spans="1:6" ht="14.25">
      <c r="A16" s="5" t="s">
        <v>18</v>
      </c>
      <c r="B16" s="5" t="s">
        <v>19</v>
      </c>
      <c r="C16" s="5" t="s">
        <v>30</v>
      </c>
      <c r="D16" s="5" t="s">
        <v>31</v>
      </c>
      <c r="E16" s="6">
        <v>0</v>
      </c>
      <c r="F16" s="6">
        <v>31096474.67</v>
      </c>
    </row>
    <row r="20" spans="1:6" ht="14.25">
      <c r="A20" s="5" t="s">
        <v>18</v>
      </c>
      <c r="B20" s="5" t="s">
        <v>19</v>
      </c>
      <c r="C20" s="5" t="s">
        <v>18</v>
      </c>
      <c r="D20" s="5" t="s">
        <v>15</v>
      </c>
      <c r="E20" s="6">
        <v>2501428954</v>
      </c>
      <c r="F20" s="6">
        <v>0</v>
      </c>
    </row>
    <row r="21" spans="1:7" ht="14.25">
      <c r="A21" s="5" t="s">
        <v>16</v>
      </c>
      <c r="B21" s="5" t="s">
        <v>17</v>
      </c>
      <c r="C21" s="5" t="s">
        <v>24</v>
      </c>
      <c r="D21" s="5" t="s">
        <v>25</v>
      </c>
      <c r="E21" s="6">
        <v>0</v>
      </c>
      <c r="F21" s="6">
        <v>399391087.05</v>
      </c>
      <c r="G21" s="414" t="s">
        <v>36</v>
      </c>
    </row>
    <row r="22" spans="1:7" ht="14.25">
      <c r="A22" s="5" t="s">
        <v>16</v>
      </c>
      <c r="B22" s="5" t="s">
        <v>17</v>
      </c>
      <c r="C22" s="5" t="s">
        <v>26</v>
      </c>
      <c r="D22" s="5" t="s">
        <v>27</v>
      </c>
      <c r="E22" s="6">
        <v>0</v>
      </c>
      <c r="F22" s="6">
        <v>33280438.89</v>
      </c>
      <c r="G22" s="415"/>
    </row>
    <row r="23" spans="1:6" ht="14.25">
      <c r="A23" s="5"/>
      <c r="B23" s="5"/>
      <c r="C23" s="5"/>
      <c r="D23" s="5"/>
      <c r="E23" s="6"/>
      <c r="F23" s="6"/>
    </row>
    <row r="24" spans="1:7" ht="14.25">
      <c r="A24" s="5" t="s">
        <v>18</v>
      </c>
      <c r="B24" s="5" t="s">
        <v>19</v>
      </c>
      <c r="C24" s="5" t="s">
        <v>32</v>
      </c>
      <c r="D24" s="5" t="s">
        <v>33</v>
      </c>
      <c r="E24" s="6">
        <v>0</v>
      </c>
      <c r="F24" s="6">
        <v>6323248.66</v>
      </c>
      <c r="G24" s="414" t="s">
        <v>37</v>
      </c>
    </row>
    <row r="25" spans="1:7" ht="14.25">
      <c r="A25" s="5" t="s">
        <v>18</v>
      </c>
      <c r="B25" s="5" t="s">
        <v>19</v>
      </c>
      <c r="C25" s="5" t="s">
        <v>34</v>
      </c>
      <c r="D25" s="5" t="s">
        <v>35</v>
      </c>
      <c r="E25" s="6">
        <v>0</v>
      </c>
      <c r="F25" s="6">
        <v>75878983.98</v>
      </c>
      <c r="G25" s="415"/>
    </row>
    <row r="27" spans="4:5" ht="14.25">
      <c r="D27" s="5" t="s">
        <v>38</v>
      </c>
      <c r="E27" s="8">
        <f>SUM(E20,E3)-SUM(F21:F25)</f>
        <v>11487180243.42</v>
      </c>
    </row>
    <row r="28" spans="4:5" ht="14.25">
      <c r="D28" s="5" t="s">
        <v>39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2024-01-22T19:33:52Z</cp:lastPrinted>
  <dcterms:created xsi:type="dcterms:W3CDTF">2011-09-16T14:41:22Z</dcterms:created>
  <dcterms:modified xsi:type="dcterms:W3CDTF">2024-01-29T15:56:17Z</dcterms:modified>
  <cp:category/>
  <cp:version/>
  <cp:contentType/>
  <cp:contentStatus/>
</cp:coreProperties>
</file>