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4455" windowHeight="8025" activeTab="0"/>
  </bookViews>
  <sheets>
    <sheet name="Anexo V - RP" sheetId="1" r:id="rId1"/>
    <sheet name="Cálculos" sheetId="2" r:id="rId2"/>
  </sheets>
  <definedNames>
    <definedName name="_xlnm.Print_Area" localSheetId="0">'Anexo V - RP'!$A$1:$K$128</definedName>
    <definedName name="_xlnm.Print_Area" localSheetId="1">'Cálculos'!$A$1:$K$125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">#REF!,#REF!</definedName>
    <definedName name="Planilha_1ÁreaTotal">#REF!,#REF!</definedName>
    <definedName name="Planilha_1CabGráfico" localSheetId="1">#REF!</definedName>
    <definedName name="Planilha_1CabGráfico">#REF!</definedName>
    <definedName name="Planilha_1TítCols" localSheetId="1">#REF!,#REF!</definedName>
    <definedName name="Planilha_1TítCols">#REF!,#REF!</definedName>
    <definedName name="Planilha_1TítLins" localSheetId="1">#REF!</definedName>
    <definedName name="Planilha_1TítLins">#REF!</definedName>
    <definedName name="Planilha_2ÁreaTotal" localSheetId="1">#REF!,#REF!</definedName>
    <definedName name="Planilha_2ÁreaTotal">#REF!,#REF!</definedName>
    <definedName name="Planilha_2CabGráfico" localSheetId="1">#REF!</definedName>
    <definedName name="Planilha_2CabGráfico">#REF!</definedName>
    <definedName name="Planilha_2TítCols" localSheetId="1">#REF!,#REF!</definedName>
    <definedName name="Planilha_2TítCols">#REF!,#REF!</definedName>
    <definedName name="Planilha_2TítLins" localSheetId="1">#REF!</definedName>
    <definedName name="Planilha_2TítLins">#REF!</definedName>
    <definedName name="Planilha_3ÁreaTotal" localSheetId="1">#REF!,#REF!</definedName>
    <definedName name="Planilha_3ÁreaTotal">#REF!,#REF!</definedName>
    <definedName name="Planilha_3CabGráfico" localSheetId="1">#REF!</definedName>
    <definedName name="Planilha_3CabGráfico">#REF!</definedName>
    <definedName name="Planilha_3TítCols" localSheetId="1">#REF!,#REF!</definedName>
    <definedName name="Planilha_3TítCols">#REF!,#REF!</definedName>
    <definedName name="Planilha_3TítLins" localSheetId="1">#REF!</definedName>
    <definedName name="Planilha_3TítLins">#REF!</definedName>
    <definedName name="Planilha_4ÁreaTotal" localSheetId="1">#REF!,#REF!</definedName>
    <definedName name="Planilha_4ÁreaTotal">#REF!,#REF!</definedName>
    <definedName name="Planilha_4TítCols" localSheetId="1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<sst xmlns="http://schemas.openxmlformats.org/spreadsheetml/2006/main" count="303" uniqueCount="142">
  <si>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</si>
  <si>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</si>
  <si>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</si>
  <si>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</si>
  <si>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</si>
  <si>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</si>
  <si>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</si>
  <si>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</si>
  <si>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</si>
  <si>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</si>
  <si>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</si>
  <si>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</si>
  <si>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</si>
  <si>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</si>
  <si>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</si>
  <si>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</si>
  <si>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</si>
  <si>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</si>
  <si>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</si>
  <si>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</si>
  <si>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</si>
  <si>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</si>
  <si>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</si>
  <si>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Recursos Ordinários</t>
  </si>
  <si>
    <t>Outros Recursos não Vinculados</t>
  </si>
  <si>
    <t>GOVERNO DO ESTADO DO RIO DE JANEIRO - PODER EXECUTIVO</t>
  </si>
  <si>
    <t>DEMONSTRATIVO DA DISPONIBILIDADE DE CAIXA E DOS RESTOS A PAGAR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</si>
  <si>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</si>
  <si>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</si>
  <si>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</si>
  <si>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 xml:space="preserve">          Este Demonstrativo não considera a casa dos centavos.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</si>
  <si>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</si>
  <si>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</si>
  <si>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</si>
  <si>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</si>
  <si>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</si>
  <si>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</si>
  <si>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</si>
  <si>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</si>
  <si>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</si>
  <si>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</si>
  <si>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</si>
  <si>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</si>
  <si>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</si>
  <si>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</si>
  <si>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</si>
  <si>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</si>
  <si>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</si>
  <si>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</si>
  <si>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</si>
  <si>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</si>
  <si>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</si>
  <si>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</si>
  <si>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</si>
  <si>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</si>
  <si>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</si>
  <si>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</si>
  <si>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</si>
  <si>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</si>
  <si>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</si>
  <si>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</si>
  <si>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</si>
  <si>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</si>
  <si>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</si>
  <si>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</si>
  <si>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</si>
  <si>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</si>
  <si>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</si>
  <si>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 xml:space="preserve">Por diferença </t>
  </si>
  <si>
    <t>TOTAL DOS RECURSOS NÃO VINCULADOS (I)</t>
  </si>
  <si>
    <t>TOTAL DOS RECURSOS VINCULADOS (II)</t>
  </si>
  <si>
    <t xml:space="preserve">          Imprensa Oficial, CEDAE e AGERIO não constam nos Orçamentos Fiscal e da Seguridade Social no exercício de 2019.</t>
  </si>
  <si>
    <t>DISPONIBILIDADE DE CAIXA LÍQUIDA (APÓS A INSCRIÇÃO EM RESTOS A PAGAR NÃO PROCESSADOS DO EXERCÍCIO)</t>
  </si>
  <si>
    <t>(i) = (g - h)</t>
  </si>
  <si>
    <t>A2 - RGF 05 - DISPONIBILIDADE DE CAIXA E RP - Poder Executivo (Teste 2019) (Educação)</t>
  </si>
  <si>
    <t>A4 - RGF 05 - DISPONIBILIDADE DE CAIXA E RP - Poder Executivo (Teste 2019) (Demais Recursos Vinculados)</t>
  </si>
  <si>
    <t>A3 - RGF 05 - DISPONIBILIDADE DE CAIXA E RP - Poder Executivo (Teste 2019) (Saúde)</t>
  </si>
  <si>
    <t>Recursos Vinculados à Assistência Social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</si>
  <si>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</si>
  <si>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>Outros Recursos não Vinculados</t>
    </r>
    <r>
      <rPr>
        <vertAlign val="superscript"/>
        <sz val="8"/>
        <rFont val="Times New Roman"/>
        <family val="1"/>
      </rPr>
      <t>2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</si>
  <si>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</si>
  <si>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Outros Recursos não Vinculados -  Foram considerados os demais recursos livres contabilizados no Poder Executivo.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</si>
  <si>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</si>
  <si>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</si>
  <si>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Outros Recursos Destinados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</si>
  <si>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</si>
  <si>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Outros Recursos Destinados à Saúde: Foram considerados os valores contabilizados na Fonte de Recursos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</si>
  <si>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Recursos destinados ao RPPS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</si>
  <si>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Recursos destinados ao RPPS - Plano Financeiro:  Foram considerados os valores contabilizados nas Fontes de Recursos 231 - Recursos Próprios do Rioprevidência e 234 - Receita própria do Rioprevidência no Órgão 20340 - Fundo Único de Previdência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</si>
  <si>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de Operações de Crédito (exceto destinados à Educação e à Saúde): Foram considerados os valores contabilizados na Fonte de Recursos 111 - Operações de Crédito - Tesouro.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</si>
  <si>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Alienação de Bens/Ativos: Foram considerados os valores contabilizados na Fonte de Recursos 233 - Alienação de Bens - Diretamente Arrecadadas.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</si>
  <si>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Outras Destinações Vinculadas de Recursos: Foram considerados os valores vinculados aos índices constitucionais da FAPERJ (Fonte de Recursos 100 - Ordinários Provenientes de Impostos vinculada à Unidade Gestora Executante 404100 - FAPERJ), FECAM (Fonte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 vinculada às Unidades Gestoras Executantes 250100 – SEAP, 266600 - FISED, 326100 - FEAS e 424100 - FIA).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</si>
  <si>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</si>
  <si>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</si>
  <si>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</si>
  <si>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</si>
  <si>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</si>
  <si>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193 - Bônus de Assinatura do Excedente da Cessão Onerosa</t>
  </si>
  <si>
    <t>Cláudio Castro</t>
  </si>
  <si>
    <t>196 - Auxílio Fin. da União para Mitigação dos Efeitos Financeiros da Covid-19</t>
  </si>
  <si>
    <t>198 - Auxílio Financeiro da União para Ações de Saúde - Covid-19</t>
  </si>
  <si>
    <t>227 - Auxílio Financeiro da União para Ações Emergenciais ao Setor Cultural</t>
  </si>
  <si>
    <t>237 - Sistema de Proteção Social dos Militares</t>
  </si>
  <si>
    <t>089 - GRE SEFAZ</t>
  </si>
  <si>
    <t>211 - Operações de Crédito</t>
  </si>
  <si>
    <t>JANEIRO A DEZEMBRO DE 2021</t>
  </si>
  <si>
    <t>Emissão: XX/01/2022</t>
  </si>
  <si>
    <t>Nelson Rocha</t>
  </si>
  <si>
    <t>Jurandir Lemos Filho</t>
  </si>
  <si>
    <t xml:space="preserve">          Imprensa Oficial, CEDAE e AGERIO não constam nos Orçamentos Fiscal e da Seguridade Social no exercício de 2021.</t>
  </si>
  <si>
    <t>140 - Recursos Oriundos de Leis ou Acordos Anticorrupção</t>
  </si>
  <si>
    <t>145 - Recursos da Concessão de Serviço Público de Abastecimento de Água e Esgotamento Sanitário - Tesouro</t>
  </si>
  <si>
    <t>240 - Recursos Oriundos de Leis ou Acordos Anticorrupção</t>
  </si>
  <si>
    <t>150 - Fundo Estadual de Habitação de Interesse Social - FEHIS</t>
  </si>
  <si>
    <t>151 - Fundo Especial de Controle Ambiental - FECAM</t>
  </si>
  <si>
    <t>245 - Recursos da Concessão de Serviço Público de Abastecimento de Água e Esgoto Sanitário - Outras Fontes</t>
  </si>
  <si>
    <t>251 - Fundo Especial de Controle Ambiental - FECAM</t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</si>
  <si>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Nessa linha não devem ser informados os investimentos destinados à acumulação para pagamentos futuros</t>
    </r>
  </si>
  <si>
    <r>
      <t>Outros Recursos não Vinculados</t>
    </r>
    <r>
      <rPr>
        <vertAlign val="superscript"/>
        <sz val="8"/>
        <rFont val="Times New Roman"/>
        <family val="1"/>
      </rPr>
      <t>3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</si>
  <si>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Outros Recursos não Vinculados -  Foram considerados os demais recursos livres contabilizados no Poder Executivo.</t>
    </r>
  </si>
  <si>
    <r>
      <t>Receitas de Impostos e de Transferência de Impostos - Educação</t>
    </r>
    <r>
      <rPr>
        <vertAlign val="superscript"/>
        <sz val="8"/>
        <rFont val="Times New Roman"/>
        <family val="1"/>
      </rPr>
      <t>4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</si>
  <si>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</si>
  <si>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>Transferências do FUNDEB</t>
    </r>
    <r>
      <rPr>
        <vertAlign val="superscript"/>
        <sz val="8"/>
        <rFont val="Times New Roman"/>
        <family val="1"/>
      </rPr>
      <t>5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</si>
  <si>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</si>
  <si>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>Outros Recursos Vinculados à Educação</t>
    </r>
    <r>
      <rPr>
        <vertAlign val="superscript"/>
        <sz val="8"/>
        <rFont val="Times New Roman"/>
        <family val="1"/>
      </rPr>
      <t>6</t>
    </r>
  </si>
  <si>
    <r>
      <t>Receitas de Impostos e de Transferência de Impostos - Saúde</t>
    </r>
    <r>
      <rPr>
        <vertAlign val="superscript"/>
        <sz val="8"/>
        <rFont val="Times New Roman"/>
        <family val="1"/>
      </rPr>
      <t>7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</si>
  <si>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</si>
  <si>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>Outros Recursos Vinculados à Saúde</t>
    </r>
    <r>
      <rPr>
        <vertAlign val="superscript"/>
        <sz val="8"/>
        <rFont val="Times New Roman"/>
        <family val="1"/>
      </rPr>
      <t>8</t>
    </r>
  </si>
  <si>
    <r>
      <t>Recursos Vinculados ao RPPS - Plano Previdenciário</t>
    </r>
    <r>
      <rPr>
        <vertAlign val="superscript"/>
        <sz val="8"/>
        <rFont val="Times New Roman"/>
        <family val="1"/>
      </rPr>
      <t>2 e 9</t>
    </r>
  </si>
  <si>
    <r>
      <t>Recursos Vinculados ao RPPS - Plano Financeiro</t>
    </r>
    <r>
      <rPr>
        <vertAlign val="superscript"/>
        <sz val="8"/>
        <rFont val="Times New Roman"/>
        <family val="1"/>
      </rPr>
      <t>10</t>
    </r>
  </si>
  <si>
    <r>
      <t>Recursos de Operações de Crédito (exceto vinculados à Educação e à Saúde)</t>
    </r>
    <r>
      <rPr>
        <vertAlign val="superscript"/>
        <sz val="8"/>
        <rFont val="Times New Roman"/>
        <family val="1"/>
      </rPr>
      <t>11</t>
    </r>
  </si>
  <si>
    <r>
      <t>Recursos de Alienação de Bens/Ativos</t>
    </r>
    <r>
      <rPr>
        <vertAlign val="superscript"/>
        <sz val="8"/>
        <rFont val="Times New Roman"/>
        <family val="1"/>
      </rPr>
      <t>12</t>
    </r>
  </si>
  <si>
    <r>
      <t>Outros Recursos Vinculados</t>
    </r>
    <r>
      <rPr>
        <vertAlign val="superscript"/>
        <sz val="8"/>
        <rFont val="Times New Roman"/>
        <family val="1"/>
      </rPr>
      <t>13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</si>
  <si>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Outros Recursos Vinculados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</si>
  <si>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Outros Recursos Vinculados à Saúde: Foram considerados os valores contabilizados nas Fontes de Recursos 198 - Auxílio Financeiro da União para Ações de Saúde - Covid-19 e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</si>
  <si>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Recursos Vinculados ao RPPS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</si>
  <si>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Vinculados ao RPPS - Plano Financeiro: Foram considerados os valores contabilizados nas Fontes de Recursos 231 - Recursos Próprios do Rioprevidência e 234 - Receita própria do Rioprevidência no Órgão 20340 - Fundo Único de Previdência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</si>
  <si>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Recursos de Alienação de Bens/Ativos: Foram considerados os valores contabilizados nas Fontes de Recursos 233 - Alienação de Bens - Diretamente Arrecadadas e 133 - Alienação de Bens.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</si>
  <si>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Operações de Crédito (exceto vinculados à Educação e à Saúde): Foram considerados os valores contabilizados nas Fontes de Recursos 111 - Operações de Crédito - Tesouro e 211 - Operações de Crédito.</t>
    </r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</si>
  <si>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Outros Recursos Vinculados: Foram considerados os valores vinculados aos índices constitucionais da FAPERJ (Fonte de Recursos 100 - Ordinários Provenientes de Impostos vinculada à Unidade Gestora Executante 404100 - FAPERJ), FECAM (Fontes de Recursos 151 - Fundo Especial de Controle Ambiental - FECAM e 251 - Fundo Especial de Controle Ambiental - FECAM somadas aos valores contabilizadosna  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 vinculada às Unidades Gestoras Executantes 250100 – SEAP, 266600 - FISED, 326100 - FEAS e 424100 - FIA) e FEHIS (Fonte de Recursos 150 - Fundo Estadual de Habitação de Interesse Social - FEHIS).</t>
    </r>
  </si>
  <si>
    <t>Emissão: 25/01/2022</t>
  </si>
  <si>
    <t>TOTAL (III) = (I + II) da consulta A1 - RGF 05 - DISPONIBILIDADE DE CAIXA E RP - Poder Executivo (Teste 2021)"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</si>
</sst>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center" vertical="top" wrapText="1"/>
      <protection/>
    </xf>
    <xf numFmtId="0" fontId="3" fillId="0" borderId="0" xfId="49" applyFont="1" applyAlignment="1">
      <alignment vertical="top" wrapText="1"/>
      <protection/>
    </xf>
    <xf numFmtId="165" fontId="3" fillId="0" borderId="0" xfId="49" applyNumberFormat="1" applyFont="1" applyAlignment="1">
      <alignment vertical="top" wrapText="1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10" xfId="49" applyFont="1" applyBorder="1" applyAlignment="1">
      <alignment vertical="top"/>
      <protection/>
    </xf>
    <xf numFmtId="165" fontId="3" fillId="0" borderId="10" xfId="49" applyNumberFormat="1" applyFont="1" applyBorder="1" applyAlignment="1">
      <alignment vertical="top"/>
      <protection/>
    </xf>
    <xf numFmtId="0" fontId="3" fillId="0" borderId="0" xfId="49" applyFont="1" applyBorder="1" applyAlignment="1">
      <alignment vertical="top"/>
      <protection/>
    </xf>
    <xf numFmtId="168" fontId="3" fillId="0" borderId="10" xfId="49" applyNumberFormat="1" applyFont="1" applyFill="1" applyBorder="1" applyAlignment="1">
      <alignment vertical="top" wrapText="1"/>
      <protection/>
    </xf>
    <xf numFmtId="168" fontId="3" fillId="0" borderId="0" xfId="49" applyNumberFormat="1" applyFont="1" applyBorder="1" applyAlignment="1">
      <alignment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wrapText="1"/>
      <protection/>
    </xf>
    <xf numFmtId="0" fontId="4" fillId="33" borderId="13" xfId="49" applyFont="1" applyFill="1" applyBorder="1" applyAlignment="1">
      <alignment horizontal="center" wrapText="1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5" fontId="4" fillId="0" borderId="16" xfId="63" applyNumberFormat="1" applyFont="1" applyFill="1" applyBorder="1" applyAlignment="1">
      <alignment horizontal="center" wrapText="1"/>
    </xf>
    <xf numFmtId="165" fontId="4" fillId="0" borderId="17" xfId="63" applyNumberFormat="1" applyFont="1" applyFill="1" applyBorder="1" applyAlignment="1">
      <alignment horizontal="center" wrapText="1"/>
    </xf>
    <xf numFmtId="164" fontId="3" fillId="0" borderId="0" xfId="63" applyFont="1" applyFill="1" applyAlignment="1">
      <alignment/>
    </xf>
    <xf numFmtId="0" fontId="3" fillId="34" borderId="18" xfId="0" applyNumberFormat="1" applyFont="1" applyFill="1" applyBorder="1" applyAlignment="1">
      <alignment horizontal="left" wrapText="1"/>
    </xf>
    <xf numFmtId="165" fontId="3" fillId="0" borderId="19" xfId="63" applyNumberFormat="1" applyFont="1" applyFill="1" applyBorder="1" applyAlignment="1">
      <alignment horizontal="center" wrapText="1"/>
    </xf>
    <xf numFmtId="165" fontId="3" fillId="0" borderId="20" xfId="63" applyNumberFormat="1" applyFont="1" applyFill="1" applyBorder="1" applyAlignment="1">
      <alignment horizontal="center" wrapText="1"/>
    </xf>
    <xf numFmtId="165" fontId="3" fillId="0" borderId="0" xfId="63" applyNumberFormat="1" applyFont="1" applyFill="1" applyAlignment="1">
      <alignment/>
    </xf>
    <xf numFmtId="0" fontId="3" fillId="35" borderId="18" xfId="0" applyNumberFormat="1" applyFont="1" applyFill="1" applyBorder="1" applyAlignment="1">
      <alignment horizontal="left" wrapText="1"/>
    </xf>
    <xf numFmtId="165" fontId="3" fillId="35" borderId="19" xfId="63" applyNumberFormat="1" applyFont="1" applyFill="1" applyBorder="1" applyAlignment="1">
      <alignment horizontal="center" wrapText="1"/>
    </xf>
    <xf numFmtId="165" fontId="3" fillId="35" borderId="20" xfId="63" applyNumberFormat="1" applyFont="1" applyFill="1" applyBorder="1" applyAlignment="1">
      <alignment horizontal="center" wrapText="1"/>
    </xf>
    <xf numFmtId="164" fontId="3" fillId="0" borderId="0" xfId="49" applyNumberFormat="1" applyFont="1" applyFill="1" applyAlignment="1">
      <alignment/>
      <protection/>
    </xf>
    <xf numFmtId="165" fontId="45" fillId="0" borderId="0" xfId="63" applyNumberFormat="1" applyFont="1" applyFill="1" applyAlignment="1">
      <alignment/>
    </xf>
    <xf numFmtId="0" fontId="4" fillId="0" borderId="21" xfId="49" applyFont="1" applyBorder="1" applyAlignment="1">
      <alignment horizontal="left"/>
      <protection/>
    </xf>
    <xf numFmtId="0" fontId="3" fillId="34" borderId="18" xfId="0" applyNumberFormat="1" applyFont="1" applyFill="1" applyBorder="1" applyAlignment="1">
      <alignment horizontal="left" vertical="top" wrapText="1"/>
    </xf>
    <xf numFmtId="0" fontId="3" fillId="35" borderId="0" xfId="49" applyNumberFormat="1" applyFont="1" applyFill="1" applyAlignment="1">
      <alignment/>
      <protection/>
    </xf>
    <xf numFmtId="0" fontId="3" fillId="35" borderId="22" xfId="49" applyFont="1" applyFill="1" applyBorder="1" applyAlignment="1">
      <alignment vertical="top" wrapText="1"/>
      <protection/>
    </xf>
    <xf numFmtId="165" fontId="3" fillId="35" borderId="22" xfId="49" applyNumberFormat="1" applyFont="1" applyFill="1" applyBorder="1" applyAlignment="1">
      <alignment vertical="top" wrapText="1"/>
      <protection/>
    </xf>
    <xf numFmtId="0" fontId="3" fillId="35" borderId="22" xfId="49" applyFont="1" applyFill="1" applyBorder="1" applyAlignment="1">
      <alignment horizontal="right" vertical="top" wrapText="1"/>
      <protection/>
    </xf>
    <xf numFmtId="0" fontId="3" fillId="0" borderId="0" xfId="49" applyNumberFormat="1" applyFont="1" applyFill="1" applyAlignment="1">
      <alignment vertical="center" wrapText="1"/>
      <protection/>
    </xf>
    <xf numFmtId="0" fontId="3" fillId="0" borderId="0" xfId="49" applyNumberFormat="1" applyFont="1" applyFill="1" applyAlignment="1">
      <alignment vertical="center"/>
      <protection/>
    </xf>
    <xf numFmtId="0" fontId="3" fillId="0" borderId="0" xfId="49" applyNumberFormat="1" applyFont="1" applyFill="1" applyAlignment="1">
      <alignment horizontal="left" vertical="center"/>
      <protection/>
    </xf>
    <xf numFmtId="0" fontId="3" fillId="0" borderId="0" xfId="49" applyNumberFormat="1" applyFont="1" applyFill="1" applyAlignment="1">
      <alignment horizontal="left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0" borderId="0" xfId="49" applyNumberFormat="1" applyFont="1" applyFill="1" applyAlignment="1">
      <alignment wrapText="1"/>
      <protection/>
    </xf>
    <xf numFmtId="0" fontId="3" fillId="0" borderId="0" xfId="49" applyNumberFormat="1" applyFont="1" applyFill="1" applyAlignment="1">
      <alignment horizontal="right"/>
      <protection/>
    </xf>
    <xf numFmtId="0" fontId="3" fillId="0" borderId="0" xfId="49" applyFont="1" applyAlignment="1">
      <alignment horizontal="right" vertical="top" wrapText="1"/>
      <protection/>
    </xf>
    <xf numFmtId="168" fontId="3" fillId="0" borderId="0" xfId="49" applyNumberFormat="1" applyFont="1" applyBorder="1" applyAlignment="1">
      <alignment horizontal="right" vertical="top" wrapText="1"/>
      <protection/>
    </xf>
    <xf numFmtId="0" fontId="3" fillId="0" borderId="23" xfId="49" applyFont="1" applyBorder="1" applyAlignment="1">
      <alignment horizontal="left"/>
      <protection/>
    </xf>
    <xf numFmtId="0" fontId="3" fillId="34" borderId="23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4" fillId="0" borderId="21" xfId="49" applyFont="1" applyFill="1" applyBorder="1" applyAlignment="1">
      <alignment horizontal="left" vertical="top" wrapText="1"/>
      <protection/>
    </xf>
    <xf numFmtId="165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vertical="center" wrapText="1"/>
      <protection/>
    </xf>
    <xf numFmtId="0" fontId="3" fillId="0" borderId="0" xfId="49" applyFont="1" applyFill="1" applyAlignment="1">
      <alignment/>
      <protection/>
    </xf>
    <xf numFmtId="0" fontId="3" fillId="35" borderId="0" xfId="49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33" borderId="11" xfId="49" applyFont="1" applyFill="1" applyBorder="1" applyAlignment="1">
      <alignment horizontal="center" vertical="center" wrapText="1"/>
      <protection/>
    </xf>
    <xf numFmtId="0" fontId="3" fillId="35" borderId="0" xfId="49" applyFont="1" applyFill="1" applyAlignment="1">
      <alignment horizontal="right" vertical="top"/>
      <protection/>
    </xf>
    <xf numFmtId="0" fontId="4" fillId="36" borderId="18" xfId="0" applyNumberFormat="1" applyFont="1" applyFill="1" applyBorder="1" applyAlignment="1">
      <alignment horizontal="left" wrapText="1"/>
    </xf>
    <xf numFmtId="164" fontId="4" fillId="0" borderId="16" xfId="63" applyNumberFormat="1" applyFont="1" applyFill="1" applyBorder="1" applyAlignment="1">
      <alignment horizontal="center" wrapText="1"/>
    </xf>
    <xf numFmtId="164" fontId="4" fillId="0" borderId="17" xfId="63" applyNumberFormat="1" applyFont="1" applyFill="1" applyBorder="1" applyAlignment="1">
      <alignment horizontal="center" wrapText="1"/>
    </xf>
    <xf numFmtId="164" fontId="3" fillId="0" borderId="19" xfId="63" applyNumberFormat="1" applyFont="1" applyFill="1" applyBorder="1" applyAlignment="1">
      <alignment horizontal="center" wrapText="1"/>
    </xf>
    <xf numFmtId="164" fontId="3" fillId="0" borderId="20" xfId="63" applyNumberFormat="1" applyFont="1" applyFill="1" applyBorder="1" applyAlignment="1">
      <alignment horizontal="center" wrapText="1"/>
    </xf>
    <xf numFmtId="164" fontId="3" fillId="35" borderId="20" xfId="63" applyNumberFormat="1" applyFont="1" applyFill="1" applyBorder="1" applyAlignment="1">
      <alignment horizontal="center" wrapText="1"/>
    </xf>
    <xf numFmtId="164" fontId="3" fillId="35" borderId="19" xfId="63" applyNumberFormat="1" applyFont="1" applyFill="1" applyBorder="1" applyAlignment="1">
      <alignment horizontal="center" wrapText="1"/>
    </xf>
    <xf numFmtId="164" fontId="4" fillId="0" borderId="21" xfId="63" applyNumberFormat="1" applyFont="1" applyBorder="1" applyAlignment="1">
      <alignment horizontal="left"/>
    </xf>
    <xf numFmtId="164" fontId="4" fillId="0" borderId="22" xfId="63" applyNumberFormat="1" applyFont="1" applyFill="1" applyBorder="1" applyAlignment="1">
      <alignment horizontal="center" wrapText="1"/>
    </xf>
    <xf numFmtId="164" fontId="3" fillId="35" borderId="24" xfId="63" applyNumberFormat="1" applyFont="1" applyFill="1" applyBorder="1" applyAlignment="1">
      <alignment horizontal="center" wrapText="1"/>
    </xf>
    <xf numFmtId="164" fontId="4" fillId="0" borderId="16" xfId="63" applyFont="1" applyFill="1" applyBorder="1" applyAlignment="1">
      <alignment horizontal="right" wrapText="1"/>
    </xf>
    <xf numFmtId="164" fontId="4" fillId="0" borderId="16" xfId="63" applyFont="1" applyFill="1" applyBorder="1" applyAlignment="1">
      <alignment horizontal="right" vertical="top" wrapText="1"/>
    </xf>
    <xf numFmtId="164" fontId="4" fillId="0" borderId="17" xfId="63" applyFont="1" applyFill="1" applyBorder="1" applyAlignment="1">
      <alignment horizontal="right" wrapText="1"/>
    </xf>
    <xf numFmtId="164" fontId="3" fillId="35" borderId="20" xfId="63" applyFont="1" applyFill="1" applyBorder="1" applyAlignment="1">
      <alignment horizontal="right" wrapText="1"/>
    </xf>
    <xf numFmtId="164" fontId="3" fillId="35" borderId="19" xfId="63" applyFont="1" applyFill="1" applyBorder="1" applyAlignment="1">
      <alignment horizontal="right" wrapText="1"/>
    </xf>
    <xf numFmtId="164" fontId="4" fillId="0" borderId="21" xfId="63" applyFont="1" applyFill="1" applyBorder="1" applyAlignment="1">
      <alignment horizontal="right" vertical="top" wrapText="1"/>
    </xf>
    <xf numFmtId="164" fontId="4" fillId="0" borderId="17" xfId="63" applyFont="1" applyFill="1" applyBorder="1" applyAlignment="1">
      <alignment horizontal="right" vertical="top" wrapText="1"/>
    </xf>
    <xf numFmtId="164" fontId="4" fillId="0" borderId="21" xfId="63" applyFont="1" applyBorder="1" applyAlignment="1">
      <alignment horizontal="left"/>
    </xf>
    <xf numFmtId="164" fontId="4" fillId="0" borderId="16" xfId="63" applyFont="1" applyFill="1" applyBorder="1" applyAlignment="1">
      <alignment horizontal="center" wrapText="1"/>
    </xf>
    <xf numFmtId="164" fontId="4" fillId="0" borderId="17" xfId="63" applyFont="1" applyFill="1" applyBorder="1" applyAlignment="1">
      <alignment horizontal="center" wrapText="1"/>
    </xf>
    <xf numFmtId="164" fontId="4" fillId="0" borderId="22" xfId="63" applyFont="1" applyFill="1" applyBorder="1" applyAlignment="1">
      <alignment horizontal="center" wrapText="1"/>
    </xf>
    <xf numFmtId="164" fontId="3" fillId="35" borderId="19" xfId="63" applyFont="1" applyFill="1" applyBorder="1" applyAlignment="1">
      <alignment horizontal="center" wrapText="1"/>
    </xf>
    <xf numFmtId="164" fontId="3" fillId="35" borderId="20" xfId="63" applyFont="1" applyFill="1" applyBorder="1" applyAlignment="1">
      <alignment horizontal="center" wrapText="1"/>
    </xf>
    <xf numFmtId="164" fontId="3" fillId="35" borderId="24" xfId="63" applyFont="1" applyFill="1" applyBorder="1" applyAlignment="1">
      <alignment horizontal="center" wrapText="1"/>
    </xf>
    <xf numFmtId="164" fontId="4" fillId="36" borderId="19" xfId="63" applyFont="1" applyFill="1" applyBorder="1" applyAlignment="1">
      <alignment horizontal="center" wrapText="1"/>
    </xf>
    <xf numFmtId="164" fontId="4" fillId="36" borderId="20" xfId="63" applyFont="1" applyFill="1" applyBorder="1" applyAlignment="1">
      <alignment horizontal="center" wrapText="1"/>
    </xf>
    <xf numFmtId="164" fontId="3" fillId="0" borderId="0" xfId="63" applyFont="1" applyBorder="1" applyAlignment="1">
      <alignment vertical="top" wrapText="1"/>
    </xf>
    <xf numFmtId="164" fontId="4" fillId="35" borderId="25" xfId="63" applyFont="1" applyFill="1" applyBorder="1" applyAlignment="1">
      <alignment horizontal="right"/>
    </xf>
    <xf numFmtId="164" fontId="4" fillId="35" borderId="16" xfId="63" applyFont="1" applyFill="1" applyBorder="1" applyAlignment="1">
      <alignment horizontal="right" vertical="top" wrapText="1"/>
    </xf>
    <xf numFmtId="164" fontId="4" fillId="35" borderId="25" xfId="63" applyFont="1" applyFill="1" applyBorder="1" applyAlignment="1">
      <alignment horizontal="right" vertical="top" wrapText="1"/>
    </xf>
    <xf numFmtId="164" fontId="4" fillId="35" borderId="16" xfId="63" applyFont="1" applyFill="1" applyBorder="1" applyAlignment="1">
      <alignment horizontal="right" wrapText="1"/>
    </xf>
    <xf numFmtId="164" fontId="4" fillId="35" borderId="20" xfId="63" applyFont="1" applyFill="1" applyBorder="1" applyAlignment="1">
      <alignment horizontal="right" wrapText="1"/>
    </xf>
    <xf numFmtId="164" fontId="3" fillId="35" borderId="11" xfId="63" applyFont="1" applyFill="1" applyBorder="1" applyAlignment="1">
      <alignment horizontal="right" vertical="top" wrapText="1"/>
    </xf>
    <xf numFmtId="164" fontId="3" fillId="35" borderId="11" xfId="63" applyFont="1" applyFill="1" applyBorder="1" applyAlignment="1">
      <alignment horizontal="right" wrapText="1"/>
    </xf>
    <xf numFmtId="164" fontId="3" fillId="35" borderId="24" xfId="63" applyFont="1" applyFill="1" applyBorder="1" applyAlignment="1">
      <alignment horizontal="right" wrapText="1"/>
    </xf>
    <xf numFmtId="164" fontId="3" fillId="35" borderId="19" xfId="63" applyFont="1" applyFill="1" applyBorder="1" applyAlignment="1">
      <alignment horizontal="right" vertical="top" wrapText="1"/>
    </xf>
    <xf numFmtId="164" fontId="3" fillId="35" borderId="19" xfId="63" applyFont="1" applyFill="1" applyBorder="1" applyAlignment="1">
      <alignment horizontal="right"/>
    </xf>
    <xf numFmtId="164" fontId="3" fillId="35" borderId="13" xfId="63" applyFont="1" applyFill="1" applyBorder="1" applyAlignment="1">
      <alignment horizontal="right" wrapText="1"/>
    </xf>
    <xf numFmtId="164" fontId="4" fillId="35" borderId="21" xfId="63" applyFont="1" applyFill="1" applyBorder="1" applyAlignment="1">
      <alignment horizontal="right"/>
    </xf>
    <xf numFmtId="164" fontId="4" fillId="35" borderId="17" xfId="63" applyFont="1" applyFill="1" applyBorder="1" applyAlignment="1">
      <alignment horizontal="right" wrapText="1"/>
    </xf>
    <xf numFmtId="164" fontId="4" fillId="35" borderId="22" xfId="63" applyFont="1" applyFill="1" applyBorder="1" applyAlignment="1">
      <alignment horizontal="right" wrapText="1"/>
    </xf>
    <xf numFmtId="164" fontId="3" fillId="35" borderId="14" xfId="63" applyFont="1" applyFill="1" applyBorder="1" applyAlignment="1">
      <alignment horizontal="right" wrapText="1"/>
    </xf>
    <xf numFmtId="164" fontId="4" fillId="35" borderId="16" xfId="63" applyNumberFormat="1" applyFont="1" applyFill="1" applyBorder="1" applyAlignment="1">
      <alignment horizontal="center" wrapText="1"/>
    </xf>
    <xf numFmtId="0" fontId="3" fillId="0" borderId="23" xfId="49" applyFont="1" applyBorder="1" applyAlignment="1">
      <alignment horizontal="left" wrapText="1"/>
      <protection/>
    </xf>
    <xf numFmtId="0" fontId="3" fillId="35" borderId="0" xfId="49" applyNumberFormat="1" applyFont="1" applyFill="1" applyAlignment="1">
      <alignment horizontal="justify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35" borderId="0" xfId="49" applyNumberFormat="1" applyFont="1" applyFill="1" applyAlignment="1">
      <alignment horizontal="justify" wrapText="1"/>
      <protection/>
    </xf>
    <xf numFmtId="0" fontId="3" fillId="0" borderId="0" xfId="49" applyFont="1" applyAlignment="1">
      <alignment horizontal="center" vertical="top" wrapText="1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/>
      <protection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/>
      <protection/>
    </xf>
    <xf numFmtId="0" fontId="4" fillId="33" borderId="26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 vertical="top" wrapText="1"/>
      <protection/>
    </xf>
    <xf numFmtId="0" fontId="7" fillId="33" borderId="11" xfId="49" applyFont="1" applyFill="1" applyBorder="1" applyAlignment="1">
      <alignment horizontal="center" vertical="center" wrapText="1"/>
      <protection/>
    </xf>
    <xf numFmtId="0" fontId="7" fillId="33" borderId="19" xfId="49" applyFont="1" applyFill="1" applyBorder="1" applyAlignment="1">
      <alignment horizontal="center" vertical="center" wrapText="1"/>
      <protection/>
    </xf>
    <xf numFmtId="0" fontId="3" fillId="0" borderId="0" xfId="49" applyNumberFormat="1" applyFont="1" applyFill="1" applyAlignment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2</xdr:row>
      <xdr:rowOff>28575</xdr:rowOff>
    </xdr:from>
    <xdr:to>
      <xdr:col>4</xdr:col>
      <xdr:colOff>352425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1432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1009650</xdr:colOff>
      <xdr:row>54</xdr:row>
      <xdr:rowOff>47625</xdr:rowOff>
    </xdr:from>
    <xdr:to>
      <xdr:col>4</xdr:col>
      <xdr:colOff>323850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8763000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47625</xdr:rowOff>
    </xdr:from>
    <xdr:to>
      <xdr:col>4</xdr:col>
      <xdr:colOff>514350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3337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55</xdr:row>
      <xdr:rowOff>47625</xdr:rowOff>
    </xdr:from>
    <xdr:to>
      <xdr:col>4</xdr:col>
      <xdr:colOff>523875</xdr:colOff>
      <xdr:row>58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905827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35"/>
  <sheetViews>
    <sheetView showGridLines="0" tabSelected="1" zoomScalePageLayoutView="0" workbookViewId="0" topLeftCell="A97">
      <selection activeCell="L22" sqref="L22:S34"/>
    </sheetView>
  </sheetViews>
  <sheetFormatPr defaultColWidth="9.140625" defaultRowHeight="11.25" customHeight="1"/>
  <cols>
    <col min="1" max="1" width="57.140625" style="1" customWidth="1"/>
    <col min="2" max="2" width="16.57421875" style="1" customWidth="1"/>
    <col min="3" max="3" width="16.421875" style="1" customWidth="1"/>
    <col min="4" max="4" width="16.140625" style="1" customWidth="1"/>
    <col min="5" max="5" width="14.421875" style="1" customWidth="1"/>
    <col min="6" max="6" width="16.00390625" style="1" customWidth="1"/>
    <col min="7" max="7" width="11.42187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16384" width="9.140625" style="1" customWidth="1"/>
  </cols>
  <sheetData>
    <row r="3" spans="1:11" ht="11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109" t="s">
        <v>25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1.25" customHeight="1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4" customFormat="1" ht="11.25" customHeight="1">
      <c r="A9" s="122" t="s">
        <v>26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s="4" customFormat="1" ht="11.25" customHeight="1">
      <c r="A10" s="109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s="4" customFormat="1" ht="11.25" customHeight="1">
      <c r="A11" s="109" t="s">
        <v>105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58" t="s">
        <v>140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117" t="s">
        <v>7</v>
      </c>
      <c r="B15" s="120" t="s">
        <v>8</v>
      </c>
      <c r="C15" s="110" t="s">
        <v>10</v>
      </c>
      <c r="D15" s="111"/>
      <c r="E15" s="111"/>
      <c r="F15" s="112"/>
      <c r="G15" s="123" t="s">
        <v>20</v>
      </c>
      <c r="H15" s="120" t="s">
        <v>78</v>
      </c>
      <c r="I15" s="120" t="s">
        <v>18</v>
      </c>
      <c r="J15" s="113" t="s">
        <v>3</v>
      </c>
      <c r="K15" s="113" t="s">
        <v>72</v>
      </c>
    </row>
    <row r="16" spans="1:11" ht="11.25" customHeight="1">
      <c r="A16" s="118"/>
      <c r="B16" s="121"/>
      <c r="C16" s="113" t="s">
        <v>11</v>
      </c>
      <c r="D16" s="117"/>
      <c r="E16" s="120" t="s">
        <v>14</v>
      </c>
      <c r="F16" s="120" t="s">
        <v>16</v>
      </c>
      <c r="G16" s="124"/>
      <c r="H16" s="121"/>
      <c r="I16" s="121"/>
      <c r="J16" s="114"/>
      <c r="K16" s="114"/>
    </row>
    <row r="17" spans="1:11" ht="11.25" customHeight="1">
      <c r="A17" s="118"/>
      <c r="B17" s="121"/>
      <c r="C17" s="115"/>
      <c r="D17" s="119"/>
      <c r="E17" s="121"/>
      <c r="F17" s="121"/>
      <c r="G17" s="124"/>
      <c r="H17" s="121"/>
      <c r="I17" s="121"/>
      <c r="J17" s="114"/>
      <c r="K17" s="114"/>
    </row>
    <row r="18" spans="1:11" ht="34.5" customHeight="1">
      <c r="A18" s="118"/>
      <c r="B18" s="121"/>
      <c r="C18" s="15" t="s">
        <v>2</v>
      </c>
      <c r="D18" s="15" t="s">
        <v>1</v>
      </c>
      <c r="E18" s="121"/>
      <c r="F18" s="121"/>
      <c r="G18" s="124"/>
      <c r="H18" s="121"/>
      <c r="I18" s="121"/>
      <c r="J18" s="114"/>
      <c r="K18" s="114"/>
    </row>
    <row r="19" spans="1:11" ht="19.5" customHeight="1">
      <c r="A19" s="119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92</v>
      </c>
      <c r="J19" s="115"/>
      <c r="K19" s="18" t="s">
        <v>73</v>
      </c>
    </row>
    <row r="20" spans="1:12" ht="11.25" customHeight="1">
      <c r="A20" s="19" t="s">
        <v>69</v>
      </c>
      <c r="B20" s="60">
        <f aca="true" t="shared" si="0" ref="B20:J20">B21+B22</f>
        <v>15770276233.070004</v>
      </c>
      <c r="C20" s="60">
        <f t="shared" si="0"/>
        <v>1296815592.9699993</v>
      </c>
      <c r="D20" s="60">
        <f t="shared" si="0"/>
        <v>1198694180.8599997</v>
      </c>
      <c r="E20" s="60">
        <f t="shared" si="0"/>
        <v>590973.8700000001</v>
      </c>
      <c r="F20" s="60">
        <f t="shared" si="0"/>
        <v>2590666153.8600016</v>
      </c>
      <c r="G20" s="60">
        <f t="shared" si="0"/>
        <v>0</v>
      </c>
      <c r="H20" s="60">
        <f t="shared" si="0"/>
        <v>10683509331.510002</v>
      </c>
      <c r="I20" s="61">
        <f t="shared" si="0"/>
        <v>292657106.27000004</v>
      </c>
      <c r="J20" s="61">
        <f t="shared" si="0"/>
        <v>1846877.9099999997</v>
      </c>
      <c r="K20" s="61">
        <f>K21+K22</f>
        <v>10390852225.240002</v>
      </c>
      <c r="L20" s="22"/>
    </row>
    <row r="21" spans="1:13" ht="11.25" customHeight="1">
      <c r="A21" s="23" t="s">
        <v>23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3">
        <v>0</v>
      </c>
      <c r="H21" s="62">
        <f>B21-(C21+D21+E21+F21)-G21</f>
        <v>0</v>
      </c>
      <c r="I21" s="63">
        <v>0</v>
      </c>
      <c r="J21" s="63">
        <v>0</v>
      </c>
      <c r="K21" s="63">
        <f>H21-I21</f>
        <v>0</v>
      </c>
      <c r="L21" s="26"/>
      <c r="M21" s="26"/>
    </row>
    <row r="22" spans="1:13" ht="11.25" customHeight="1">
      <c r="A22" s="27" t="s">
        <v>118</v>
      </c>
      <c r="B22" s="65">
        <v>15770276233.070004</v>
      </c>
      <c r="C22" s="65">
        <v>1296815592.9699993</v>
      </c>
      <c r="D22" s="65">
        <v>1198694180.8599997</v>
      </c>
      <c r="E22" s="65">
        <v>590973.8700000001</v>
      </c>
      <c r="F22" s="65">
        <v>2590666153.8600016</v>
      </c>
      <c r="G22" s="64">
        <v>0</v>
      </c>
      <c r="H22" s="65">
        <f>B22-(C22+D22+E22+F22)-G22</f>
        <v>10683509331.510002</v>
      </c>
      <c r="I22" s="64">
        <v>292657106.27000004</v>
      </c>
      <c r="J22" s="64">
        <v>1846877.9099999997</v>
      </c>
      <c r="K22" s="64">
        <f>H22-I22</f>
        <v>10390852225.240002</v>
      </c>
      <c r="L22" s="30"/>
      <c r="M22" s="31"/>
    </row>
    <row r="23" spans="1:11" ht="11.25" customHeight="1">
      <c r="A23" s="32" t="s">
        <v>70</v>
      </c>
      <c r="B23" s="66">
        <f aca="true" t="shared" si="1" ref="B23:K23">SUM(B24:B34)</f>
        <v>8664308386.619999</v>
      </c>
      <c r="C23" s="60">
        <f t="shared" si="1"/>
        <v>6511795849.540001</v>
      </c>
      <c r="D23" s="61">
        <f t="shared" si="1"/>
        <v>945482340.4900001</v>
      </c>
      <c r="E23" s="60">
        <f t="shared" si="1"/>
        <v>5552913.69</v>
      </c>
      <c r="F23" s="61">
        <f t="shared" si="1"/>
        <v>808309943.9799998</v>
      </c>
      <c r="G23" s="61">
        <f t="shared" si="1"/>
        <v>0</v>
      </c>
      <c r="H23" s="60">
        <f t="shared" si="1"/>
        <v>393167338.9199989</v>
      </c>
      <c r="I23" s="60">
        <f t="shared" si="1"/>
        <v>108260497.83</v>
      </c>
      <c r="J23" s="67">
        <f t="shared" si="1"/>
        <v>33037.84</v>
      </c>
      <c r="K23" s="61">
        <f t="shared" si="1"/>
        <v>284906841.0899997</v>
      </c>
    </row>
    <row r="24" spans="1:14" ht="11.25" customHeight="1">
      <c r="A24" s="27" t="s">
        <v>120</v>
      </c>
      <c r="B24" s="65">
        <v>576075360.16</v>
      </c>
      <c r="C24" s="65">
        <v>1517684859.43</v>
      </c>
      <c r="D24" s="65">
        <v>43178209.89</v>
      </c>
      <c r="E24" s="65">
        <v>0</v>
      </c>
      <c r="F24" s="65">
        <v>102476302.51</v>
      </c>
      <c r="G24" s="64">
        <v>0</v>
      </c>
      <c r="H24" s="65">
        <f aca="true" t="shared" si="2" ref="H24:H34">B24-(C24+D24+E24+F24)-G24</f>
        <v>-1087264011.67</v>
      </c>
      <c r="I24" s="64">
        <v>48904345</v>
      </c>
      <c r="J24" s="68">
        <v>0</v>
      </c>
      <c r="K24" s="68">
        <f aca="true" t="shared" si="3" ref="K24:K34">H24-I24</f>
        <v>-1136168356.67</v>
      </c>
      <c r="M24" s="26"/>
      <c r="N24" s="26"/>
    </row>
    <row r="25" spans="1:14" ht="11.25" customHeight="1">
      <c r="A25" s="27" t="s">
        <v>122</v>
      </c>
      <c r="B25" s="65">
        <v>529887960.2</v>
      </c>
      <c r="C25" s="65">
        <v>0</v>
      </c>
      <c r="D25" s="65">
        <v>222077096.25</v>
      </c>
      <c r="E25" s="65">
        <v>0</v>
      </c>
      <c r="F25" s="65">
        <v>186370017.5</v>
      </c>
      <c r="G25" s="64">
        <v>0</v>
      </c>
      <c r="H25" s="65">
        <f t="shared" si="2"/>
        <v>121440846.44999999</v>
      </c>
      <c r="I25" s="64">
        <v>3518792.5</v>
      </c>
      <c r="J25" s="64">
        <v>0</v>
      </c>
      <c r="K25" s="64">
        <f t="shared" si="3"/>
        <v>117922053.94999999</v>
      </c>
      <c r="M25" s="26"/>
      <c r="N25" s="26"/>
    </row>
    <row r="26" spans="1:14" ht="11.25" customHeight="1">
      <c r="A26" s="27" t="s">
        <v>124</v>
      </c>
      <c r="B26" s="65">
        <v>692508364.88</v>
      </c>
      <c r="C26" s="65">
        <v>1255080.33</v>
      </c>
      <c r="D26" s="65">
        <v>1496806.19</v>
      </c>
      <c r="E26" s="65">
        <v>4317841</v>
      </c>
      <c r="F26" s="65">
        <v>4728921.95</v>
      </c>
      <c r="G26" s="64">
        <v>0</v>
      </c>
      <c r="H26" s="65">
        <f t="shared" si="2"/>
        <v>680709715.41</v>
      </c>
      <c r="I26" s="64">
        <v>11358.87</v>
      </c>
      <c r="J26" s="64">
        <v>0</v>
      </c>
      <c r="K26" s="64">
        <f t="shared" si="3"/>
        <v>680698356.54</v>
      </c>
      <c r="M26" s="26"/>
      <c r="N26" s="26"/>
    </row>
    <row r="27" spans="1:14" ht="11.25" customHeight="1">
      <c r="A27" s="27" t="s">
        <v>125</v>
      </c>
      <c r="B27" s="65">
        <v>456232787</v>
      </c>
      <c r="C27" s="65">
        <v>4714629888.39</v>
      </c>
      <c r="D27" s="65">
        <v>534374957.71</v>
      </c>
      <c r="E27" s="65">
        <v>0</v>
      </c>
      <c r="F27" s="65">
        <v>123496486.33</v>
      </c>
      <c r="G27" s="64">
        <v>0</v>
      </c>
      <c r="H27" s="65">
        <f t="shared" si="2"/>
        <v>-4916268545.43</v>
      </c>
      <c r="I27" s="64">
        <v>0</v>
      </c>
      <c r="J27" s="64">
        <f>32237.84</f>
        <v>32237.84</v>
      </c>
      <c r="K27" s="64">
        <f t="shared" si="3"/>
        <v>-4916268545.43</v>
      </c>
      <c r="M27" s="26"/>
      <c r="N27" s="26"/>
    </row>
    <row r="28" spans="1:14" ht="11.25" customHeight="1">
      <c r="A28" s="27" t="s">
        <v>127</v>
      </c>
      <c r="B28" s="65">
        <v>781164150.79</v>
      </c>
      <c r="C28" s="65">
        <v>11237183.71</v>
      </c>
      <c r="D28" s="65">
        <v>102657099.6</v>
      </c>
      <c r="E28" s="65">
        <v>1234413.91</v>
      </c>
      <c r="F28" s="65">
        <v>14107863.8</v>
      </c>
      <c r="G28" s="64">
        <v>0</v>
      </c>
      <c r="H28" s="65">
        <f t="shared" si="2"/>
        <v>651927589.77</v>
      </c>
      <c r="I28" s="64">
        <v>18575240.73</v>
      </c>
      <c r="J28" s="64">
        <f>800</f>
        <v>800</v>
      </c>
      <c r="K28" s="64">
        <f t="shared" si="3"/>
        <v>633352349.04</v>
      </c>
      <c r="M28" s="26"/>
      <c r="N28" s="26"/>
    </row>
    <row r="29" spans="1:14" ht="11.25" customHeight="1">
      <c r="A29" s="23" t="s">
        <v>77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4">
        <v>0</v>
      </c>
      <c r="H29" s="65">
        <f t="shared" si="2"/>
        <v>0</v>
      </c>
      <c r="I29" s="64">
        <v>0</v>
      </c>
      <c r="J29" s="64">
        <v>0</v>
      </c>
      <c r="K29" s="63">
        <f t="shared" si="3"/>
        <v>0</v>
      </c>
      <c r="M29" s="26"/>
      <c r="N29" s="26"/>
    </row>
    <row r="30" spans="1:14" ht="11.25">
      <c r="A30" s="23" t="s">
        <v>128</v>
      </c>
      <c r="B30" s="65">
        <v>2160822890.61</v>
      </c>
      <c r="C30" s="65">
        <v>148560.97</v>
      </c>
      <c r="D30" s="65">
        <v>0</v>
      </c>
      <c r="E30" s="65">
        <v>0</v>
      </c>
      <c r="F30" s="65">
        <v>28586.84</v>
      </c>
      <c r="G30" s="64">
        <v>0</v>
      </c>
      <c r="H30" s="65">
        <f t="shared" si="2"/>
        <v>2160645742.8</v>
      </c>
      <c r="I30" s="64">
        <v>2155750.2</v>
      </c>
      <c r="J30" s="64">
        <v>0</v>
      </c>
      <c r="K30" s="63">
        <f t="shared" si="3"/>
        <v>2158489992.6000004</v>
      </c>
      <c r="M30" s="26"/>
      <c r="N30" s="26"/>
    </row>
    <row r="31" spans="1:14" ht="11.25" customHeight="1">
      <c r="A31" s="23" t="s">
        <v>129</v>
      </c>
      <c r="B31" s="65">
        <v>910809386.19</v>
      </c>
      <c r="C31" s="65">
        <v>44825893.02</v>
      </c>
      <c r="D31" s="65">
        <v>2182637.82</v>
      </c>
      <c r="E31" s="65">
        <v>658.78</v>
      </c>
      <c r="F31" s="65">
        <v>321693469.93</v>
      </c>
      <c r="G31" s="64">
        <v>0</v>
      </c>
      <c r="H31" s="65">
        <f t="shared" si="2"/>
        <v>542106726.6400001</v>
      </c>
      <c r="I31" s="64">
        <v>35095010.53</v>
      </c>
      <c r="J31" s="64">
        <v>0</v>
      </c>
      <c r="K31" s="63">
        <f t="shared" si="3"/>
        <v>507011716.11000013</v>
      </c>
      <c r="M31" s="26"/>
      <c r="N31" s="26"/>
    </row>
    <row r="32" spans="1:14" ht="11.25" customHeight="1">
      <c r="A32" s="23" t="s">
        <v>130</v>
      </c>
      <c r="B32" s="65">
        <v>1495520142.36</v>
      </c>
      <c r="C32" s="65">
        <v>146986.37</v>
      </c>
      <c r="D32" s="65">
        <v>256956.19</v>
      </c>
      <c r="E32" s="65">
        <v>0</v>
      </c>
      <c r="F32" s="65">
        <v>3263881.66</v>
      </c>
      <c r="G32" s="64">
        <v>0</v>
      </c>
      <c r="H32" s="65">
        <f t="shared" si="2"/>
        <v>1491852318.1399999</v>
      </c>
      <c r="I32" s="64">
        <v>0</v>
      </c>
      <c r="J32" s="64">
        <v>0</v>
      </c>
      <c r="K32" s="63">
        <f t="shared" si="3"/>
        <v>1491852318.1399999</v>
      </c>
      <c r="M32" s="31"/>
      <c r="N32" s="26"/>
    </row>
    <row r="33" spans="1:14" ht="11.25" customHeight="1">
      <c r="A33" s="33" t="s">
        <v>131</v>
      </c>
      <c r="B33" s="65">
        <v>32000499.3</v>
      </c>
      <c r="C33" s="65">
        <v>0</v>
      </c>
      <c r="D33" s="65">
        <v>0</v>
      </c>
      <c r="E33" s="65">
        <v>0</v>
      </c>
      <c r="F33" s="65">
        <v>49442007.15</v>
      </c>
      <c r="G33" s="64">
        <v>0</v>
      </c>
      <c r="H33" s="65">
        <f t="shared" si="2"/>
        <v>-17441507.849999998</v>
      </c>
      <c r="I33" s="64">
        <v>0</v>
      </c>
      <c r="J33" s="64">
        <v>0</v>
      </c>
      <c r="K33" s="63">
        <f t="shared" si="3"/>
        <v>-17441507.849999998</v>
      </c>
      <c r="M33" s="26"/>
      <c r="N33" s="26"/>
    </row>
    <row r="34" spans="1:14" s="34" customFormat="1" ht="11.25" customHeight="1">
      <c r="A34" s="27" t="s">
        <v>132</v>
      </c>
      <c r="B34" s="65">
        <v>1029286845.13</v>
      </c>
      <c r="C34" s="65">
        <v>221867397.32</v>
      </c>
      <c r="D34" s="65">
        <v>39258576.84</v>
      </c>
      <c r="E34" s="65">
        <v>0</v>
      </c>
      <c r="F34" s="65">
        <v>2702406.31</v>
      </c>
      <c r="G34" s="64">
        <v>0</v>
      </c>
      <c r="H34" s="65">
        <f t="shared" si="2"/>
        <v>765458464.66</v>
      </c>
      <c r="I34" s="64">
        <v>0</v>
      </c>
      <c r="J34" s="64">
        <v>0</v>
      </c>
      <c r="K34" s="64">
        <f t="shared" si="3"/>
        <v>765458464.66</v>
      </c>
      <c r="M34" s="26"/>
      <c r="N34" s="26"/>
    </row>
    <row r="35" spans="1:12" ht="11.25" customHeight="1">
      <c r="A35" s="19" t="s">
        <v>19</v>
      </c>
      <c r="B35" s="60">
        <f aca="true" t="shared" si="4" ref="B35:J35">B20+B23</f>
        <v>24434584619.690002</v>
      </c>
      <c r="C35" s="60">
        <f t="shared" si="4"/>
        <v>7808611442.51</v>
      </c>
      <c r="D35" s="60">
        <f t="shared" si="4"/>
        <v>2144176521.35</v>
      </c>
      <c r="E35" s="101">
        <f t="shared" si="4"/>
        <v>6143887.5600000005</v>
      </c>
      <c r="F35" s="60">
        <f t="shared" si="4"/>
        <v>3398976097.840001</v>
      </c>
      <c r="G35" s="61">
        <f t="shared" si="4"/>
        <v>0</v>
      </c>
      <c r="H35" s="60">
        <f t="shared" si="4"/>
        <v>11076676670.43</v>
      </c>
      <c r="I35" s="61">
        <f t="shared" si="4"/>
        <v>400917604.1</v>
      </c>
      <c r="J35" s="61">
        <f t="shared" si="4"/>
        <v>1879915.7499999998</v>
      </c>
      <c r="K35" s="61">
        <f>K20+K23</f>
        <v>10675759066.330002</v>
      </c>
      <c r="L35" s="30"/>
    </row>
    <row r="36" spans="1:11" ht="11.25" customHeight="1">
      <c r="A36" s="35" t="s">
        <v>27</v>
      </c>
      <c r="B36" s="36"/>
      <c r="C36" s="36"/>
      <c r="D36" s="36"/>
      <c r="E36" s="35"/>
      <c r="F36" s="36"/>
      <c r="G36" s="35"/>
      <c r="H36" s="35"/>
      <c r="I36" s="35"/>
      <c r="J36" s="37"/>
      <c r="K36" s="37" t="s">
        <v>64</v>
      </c>
    </row>
    <row r="37" spans="1:11" ht="11.25" customHeight="1">
      <c r="A37" s="1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5" ht="11.25" customHeight="1">
      <c r="A38" s="1" t="s">
        <v>109</v>
      </c>
      <c r="L38"/>
      <c r="M38"/>
      <c r="N38"/>
      <c r="O38"/>
    </row>
    <row r="39" spans="1:15" ht="11.25" customHeight="1">
      <c r="A39" s="125" t="s">
        <v>29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/>
      <c r="M39"/>
      <c r="N39"/>
      <c r="O39"/>
    </row>
    <row r="40" spans="11:15" ht="11.25" customHeight="1">
      <c r="K40" s="41"/>
      <c r="L40"/>
      <c r="M40"/>
      <c r="N40"/>
      <c r="O40"/>
    </row>
    <row r="41" spans="1:15" ht="11.25" customHeight="1">
      <c r="A41" s="1" t="s">
        <v>80</v>
      </c>
      <c r="K41" s="41"/>
      <c r="L41"/>
      <c r="M41"/>
      <c r="N41"/>
      <c r="O41"/>
    </row>
    <row r="42" spans="1:15" ht="11.25" customHeight="1">
      <c r="A42" s="1" t="s">
        <v>117</v>
      </c>
      <c r="K42" s="41"/>
      <c r="L42"/>
      <c r="M42"/>
      <c r="N42"/>
      <c r="O42"/>
    </row>
    <row r="43" spans="1:15" ht="11.25" customHeight="1">
      <c r="A43" s="1" t="s">
        <v>119</v>
      </c>
      <c r="K43" s="41"/>
      <c r="L43"/>
      <c r="M43"/>
      <c r="N43"/>
      <c r="O43"/>
    </row>
    <row r="44" spans="1:15" ht="23.25" customHeight="1">
      <c r="A44" s="107" t="s">
        <v>121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1.25" customHeight="1">
      <c r="A45" s="1" t="s">
        <v>123</v>
      </c>
      <c r="B45" s="43"/>
      <c r="C45" s="43"/>
      <c r="D45" s="43"/>
      <c r="E45" s="43"/>
      <c r="F45" s="43"/>
      <c r="G45" s="43"/>
      <c r="H45" s="43"/>
      <c r="I45" s="43"/>
      <c r="J45" s="43"/>
      <c r="K45" s="42"/>
      <c r="L45"/>
      <c r="M45"/>
      <c r="N45"/>
      <c r="O45"/>
    </row>
    <row r="46" spans="1:15" ht="11.25" customHeight="1">
      <c r="A46" s="1" t="s">
        <v>133</v>
      </c>
      <c r="K46" s="42"/>
      <c r="L46"/>
      <c r="M46"/>
      <c r="N46"/>
      <c r="O46"/>
    </row>
    <row r="47" spans="1:15" ht="23.25" customHeight="1">
      <c r="A47" s="107" t="s">
        <v>126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/>
      <c r="M47"/>
      <c r="N47"/>
      <c r="O47"/>
    </row>
    <row r="48" spans="1:15" ht="11.25" customHeight="1">
      <c r="A48" s="1" t="s">
        <v>134</v>
      </c>
      <c r="K48" s="42"/>
      <c r="L48"/>
      <c r="M48"/>
      <c r="N48"/>
      <c r="O48"/>
    </row>
    <row r="49" spans="1:15" ht="11.25" customHeight="1">
      <c r="A49" s="1" t="s">
        <v>135</v>
      </c>
      <c r="K49" s="42"/>
      <c r="L49"/>
      <c r="M49"/>
      <c r="N49"/>
      <c r="O49"/>
    </row>
    <row r="50" spans="1:15" ht="11.25" customHeight="1">
      <c r="A50" s="1" t="s">
        <v>136</v>
      </c>
      <c r="K50" s="42"/>
      <c r="L50"/>
      <c r="M50"/>
      <c r="N50"/>
      <c r="O50"/>
    </row>
    <row r="51" spans="1:15" ht="11.25" customHeight="1">
      <c r="A51" s="34" t="s">
        <v>138</v>
      </c>
      <c r="B51" s="34"/>
      <c r="C51" s="34"/>
      <c r="D51" s="34"/>
      <c r="E51" s="34"/>
      <c r="F51" s="34"/>
      <c r="G51" s="34"/>
      <c r="H51" s="34"/>
      <c r="I51" s="34"/>
      <c r="J51" s="34"/>
      <c r="K51" s="103"/>
      <c r="L51"/>
      <c r="M51"/>
      <c r="N51"/>
      <c r="O51"/>
    </row>
    <row r="52" spans="1:15" ht="11.25" customHeight="1">
      <c r="A52" s="34" t="s">
        <v>137</v>
      </c>
      <c r="B52" s="34"/>
      <c r="C52" s="34"/>
      <c r="D52" s="34"/>
      <c r="E52" s="34"/>
      <c r="F52" s="34"/>
      <c r="G52" s="34"/>
      <c r="H52" s="34"/>
      <c r="I52" s="34"/>
      <c r="J52" s="34"/>
      <c r="K52" s="103"/>
      <c r="L52"/>
      <c r="M52"/>
      <c r="N52"/>
      <c r="O52"/>
    </row>
    <row r="53" spans="1:15" ht="34.5" customHeight="1">
      <c r="A53" s="108" t="s">
        <v>139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/>
      <c r="M53"/>
      <c r="N53"/>
      <c r="O53"/>
    </row>
    <row r="54" spans="1:11" ht="11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7" spans="10:11" ht="11.25" customHeight="1">
      <c r="J57" s="44"/>
      <c r="K57" s="44" t="s">
        <v>65</v>
      </c>
    </row>
    <row r="58" spans="1:11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1.25" customHeight="1">
      <c r="A59" s="109" t="s">
        <v>25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1.25" customHeight="1">
      <c r="A60" s="109" t="s">
        <v>5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1.25" customHeight="1">
      <c r="A61" s="122" t="s">
        <v>26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</row>
    <row r="62" spans="1:11" ht="11.25" customHeight="1">
      <c r="A62" s="109" t="s">
        <v>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11.25" customHeight="1">
      <c r="A63" s="109" t="str">
        <f>A11</f>
        <v>JANEIRO A DEZEMBRO DE 2021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2" ht="11.25" customHeight="1">
      <c r="A64" s="3"/>
      <c r="B64" s="3"/>
      <c r="C64" s="3"/>
      <c r="D64" s="3"/>
      <c r="E64" s="3"/>
      <c r="F64" s="3"/>
      <c r="G64" s="3"/>
      <c r="J64" s="3"/>
      <c r="K64" s="45" t="str">
        <f>K13</f>
        <v>Emissão: 25/01/2022</v>
      </c>
      <c r="L64" s="45"/>
    </row>
    <row r="65" spans="1:12" ht="11.25" customHeight="1">
      <c r="A65" s="42"/>
      <c r="B65" s="42"/>
      <c r="C65" s="42"/>
      <c r="D65" s="42"/>
      <c r="E65" s="42"/>
      <c r="F65" s="42"/>
      <c r="G65" s="42"/>
      <c r="K65" s="46">
        <v>1</v>
      </c>
      <c r="L65" s="46"/>
    </row>
    <row r="66" spans="1:11" ht="22.5" customHeight="1">
      <c r="A66" s="116" t="s">
        <v>67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1.25" customHeight="1">
      <c r="A67" s="117" t="s">
        <v>7</v>
      </c>
      <c r="B67" s="120" t="s">
        <v>8</v>
      </c>
      <c r="C67" s="110" t="s">
        <v>10</v>
      </c>
      <c r="D67" s="111"/>
      <c r="E67" s="111"/>
      <c r="F67" s="112"/>
      <c r="G67" s="123" t="s">
        <v>20</v>
      </c>
      <c r="H67" s="120" t="s">
        <v>78</v>
      </c>
      <c r="I67" s="120" t="s">
        <v>18</v>
      </c>
      <c r="J67" s="113" t="s">
        <v>3</v>
      </c>
      <c r="K67" s="113" t="s">
        <v>72</v>
      </c>
    </row>
    <row r="68" spans="1:11" ht="11.25" customHeight="1">
      <c r="A68" s="118"/>
      <c r="B68" s="121"/>
      <c r="C68" s="113" t="s">
        <v>11</v>
      </c>
      <c r="D68" s="117"/>
      <c r="E68" s="120" t="s">
        <v>14</v>
      </c>
      <c r="F68" s="120" t="s">
        <v>16</v>
      </c>
      <c r="G68" s="124"/>
      <c r="H68" s="121"/>
      <c r="I68" s="121"/>
      <c r="J68" s="114"/>
      <c r="K68" s="114"/>
    </row>
    <row r="69" spans="1:11" ht="11.25" customHeight="1">
      <c r="A69" s="118"/>
      <c r="B69" s="121"/>
      <c r="C69" s="115"/>
      <c r="D69" s="119"/>
      <c r="E69" s="121"/>
      <c r="F69" s="121"/>
      <c r="G69" s="124"/>
      <c r="H69" s="121"/>
      <c r="I69" s="121"/>
      <c r="J69" s="114"/>
      <c r="K69" s="114"/>
    </row>
    <row r="70" spans="1:11" ht="33.75" customHeight="1">
      <c r="A70" s="118"/>
      <c r="B70" s="121"/>
      <c r="C70" s="15" t="s">
        <v>2</v>
      </c>
      <c r="D70" s="15" t="s">
        <v>1</v>
      </c>
      <c r="E70" s="121"/>
      <c r="F70" s="121"/>
      <c r="G70" s="124"/>
      <c r="H70" s="121"/>
      <c r="I70" s="121"/>
      <c r="J70" s="114"/>
      <c r="K70" s="114"/>
    </row>
    <row r="71" spans="1:11" ht="19.5" customHeight="1">
      <c r="A71" s="119"/>
      <c r="B71" s="16" t="s">
        <v>9</v>
      </c>
      <c r="C71" s="17" t="s">
        <v>12</v>
      </c>
      <c r="D71" s="17" t="s">
        <v>13</v>
      </c>
      <c r="E71" s="17" t="s">
        <v>15</v>
      </c>
      <c r="F71" s="17" t="s">
        <v>17</v>
      </c>
      <c r="G71" s="17" t="s">
        <v>21</v>
      </c>
      <c r="H71" s="17" t="s">
        <v>22</v>
      </c>
      <c r="I71" s="17" t="s">
        <v>92</v>
      </c>
      <c r="J71" s="115"/>
      <c r="K71" s="18" t="s">
        <v>73</v>
      </c>
    </row>
    <row r="72" spans="1:11" ht="11.25" customHeight="1">
      <c r="A72" s="32" t="s">
        <v>69</v>
      </c>
      <c r="B72" s="86">
        <f aca="true" t="shared" si="5" ref="B72:G72">SUM(B73:B87)</f>
        <v>9191227750.12</v>
      </c>
      <c r="C72" s="87">
        <f t="shared" si="5"/>
        <v>5160923988.330001</v>
      </c>
      <c r="D72" s="87">
        <f t="shared" si="5"/>
        <v>1653039852.6499999</v>
      </c>
      <c r="E72" s="88">
        <f t="shared" si="5"/>
        <v>556119.99</v>
      </c>
      <c r="F72" s="87">
        <f t="shared" si="5"/>
        <v>694089305.9300001</v>
      </c>
      <c r="G72" s="89">
        <f t="shared" si="5"/>
        <v>0</v>
      </c>
      <c r="H72" s="87">
        <f>(B72-(C72+D72+E72+F72)-G72)</f>
        <v>1682618483.2200003</v>
      </c>
      <c r="I72" s="87">
        <f>SUM(I73:I87)</f>
        <v>218761107.40000004</v>
      </c>
      <c r="J72" s="90">
        <f>SUM(J73:J87)</f>
        <v>1846236.8099999998</v>
      </c>
      <c r="K72" s="90">
        <f>SUM(K73:K87)</f>
        <v>1463857375.8200037</v>
      </c>
    </row>
    <row r="73" spans="1:11" ht="11.25" customHeight="1">
      <c r="A73" s="47" t="s">
        <v>103</v>
      </c>
      <c r="B73" s="91">
        <v>0.67</v>
      </c>
      <c r="C73" s="91">
        <v>0</v>
      </c>
      <c r="D73" s="91">
        <v>0</v>
      </c>
      <c r="E73" s="91">
        <v>0</v>
      </c>
      <c r="F73" s="91">
        <v>0</v>
      </c>
      <c r="G73" s="92">
        <v>0</v>
      </c>
      <c r="H73" s="91">
        <f aca="true" t="shared" si="6" ref="H73:H87">(B73-(C73+D73+E73+F73)-G73)</f>
        <v>0.67</v>
      </c>
      <c r="I73" s="92">
        <v>0</v>
      </c>
      <c r="J73" s="92">
        <v>0</v>
      </c>
      <c r="K73" s="93">
        <f>H73-I73</f>
        <v>0.67</v>
      </c>
    </row>
    <row r="74" spans="1:11" ht="11.25" customHeight="1">
      <c r="A74" s="47" t="s">
        <v>54</v>
      </c>
      <c r="B74" s="94">
        <v>-3286093548.38</v>
      </c>
      <c r="C74" s="94">
        <v>4501350992.76</v>
      </c>
      <c r="D74" s="94">
        <v>844735321.4</v>
      </c>
      <c r="E74" s="94">
        <v>0</v>
      </c>
      <c r="F74" s="94">
        <v>539894283.81</v>
      </c>
      <c r="G74" s="73">
        <v>0</v>
      </c>
      <c r="H74" s="94">
        <f t="shared" si="6"/>
        <v>-9172074146.349998</v>
      </c>
      <c r="I74" s="73">
        <v>49577494.31</v>
      </c>
      <c r="J74" s="73">
        <f>652615.33</f>
        <v>652615.33</v>
      </c>
      <c r="K74" s="72">
        <f>H74-I74</f>
        <v>-9221651640.659998</v>
      </c>
    </row>
    <row r="75" spans="1:11" ht="11.25" customHeight="1">
      <c r="A75" s="47" t="s">
        <v>55</v>
      </c>
      <c r="B75" s="94">
        <v>426136060.09</v>
      </c>
      <c r="C75" s="94">
        <v>21542043.56</v>
      </c>
      <c r="D75" s="94">
        <v>157920337.11</v>
      </c>
      <c r="E75" s="94">
        <v>0</v>
      </c>
      <c r="F75" s="94">
        <v>31435459.94</v>
      </c>
      <c r="G75" s="73">
        <v>0</v>
      </c>
      <c r="H75" s="94">
        <f t="shared" si="6"/>
        <v>215238219.47999996</v>
      </c>
      <c r="I75" s="73">
        <v>0</v>
      </c>
      <c r="J75" s="73">
        <v>0</v>
      </c>
      <c r="K75" s="72">
        <f aca="true" t="shared" si="7" ref="K75:K122">H75-I75</f>
        <v>215238219.47999996</v>
      </c>
    </row>
    <row r="76" spans="1:11" ht="11.25" customHeight="1">
      <c r="A76" s="47" t="s">
        <v>56</v>
      </c>
      <c r="B76" s="94">
        <v>30442684.66</v>
      </c>
      <c r="C76" s="73">
        <v>45010741.51</v>
      </c>
      <c r="D76" s="94">
        <v>0</v>
      </c>
      <c r="E76" s="73">
        <v>0</v>
      </c>
      <c r="F76" s="94">
        <v>18176758.31</v>
      </c>
      <c r="G76" s="73">
        <v>0</v>
      </c>
      <c r="H76" s="94">
        <f t="shared" si="6"/>
        <v>-32744815.159999993</v>
      </c>
      <c r="I76" s="73">
        <v>0</v>
      </c>
      <c r="J76" s="73">
        <v>0</v>
      </c>
      <c r="K76" s="72">
        <f t="shared" si="7"/>
        <v>-32744815.159999993</v>
      </c>
    </row>
    <row r="77" spans="1:11" ht="11.25" customHeight="1">
      <c r="A77" s="47" t="s">
        <v>57</v>
      </c>
      <c r="B77" s="94">
        <v>1054994361.53</v>
      </c>
      <c r="C77" s="94">
        <v>539563386.54</v>
      </c>
      <c r="D77" s="94">
        <v>374445738.01</v>
      </c>
      <c r="E77" s="73">
        <v>0</v>
      </c>
      <c r="F77" s="94">
        <v>6875885.11</v>
      </c>
      <c r="G77" s="73">
        <v>0</v>
      </c>
      <c r="H77" s="94">
        <f t="shared" si="6"/>
        <v>134109351.87</v>
      </c>
      <c r="I77" s="73">
        <v>0</v>
      </c>
      <c r="J77" s="73">
        <v>0</v>
      </c>
      <c r="K77" s="72">
        <f t="shared" si="7"/>
        <v>134109351.87</v>
      </c>
    </row>
    <row r="78" spans="1:11" ht="11.25" customHeight="1">
      <c r="A78" s="47" t="s">
        <v>94</v>
      </c>
      <c r="B78" s="94">
        <v>196569480.69</v>
      </c>
      <c r="C78" s="94">
        <v>15550337.33</v>
      </c>
      <c r="D78" s="94">
        <v>23202160.79</v>
      </c>
      <c r="E78" s="73">
        <v>0</v>
      </c>
      <c r="F78" s="94">
        <v>48891963.46</v>
      </c>
      <c r="G78" s="73">
        <v>0</v>
      </c>
      <c r="H78" s="94">
        <f t="shared" si="6"/>
        <v>108925019.11</v>
      </c>
      <c r="I78" s="73">
        <v>0</v>
      </c>
      <c r="J78" s="73">
        <f>4222.84</f>
        <v>4222.84</v>
      </c>
      <c r="K78" s="72">
        <f t="shared" si="7"/>
        <v>108925019.11</v>
      </c>
    </row>
    <row r="79" spans="1:11" ht="11.25" customHeight="1">
      <c r="A79" s="47" t="s">
        <v>58</v>
      </c>
      <c r="B79" s="95">
        <v>364367783.56</v>
      </c>
      <c r="C79" s="94">
        <v>13825593.23</v>
      </c>
      <c r="D79" s="94">
        <v>2129531.71</v>
      </c>
      <c r="E79" s="73">
        <v>0</v>
      </c>
      <c r="F79" s="94">
        <v>3059553.32</v>
      </c>
      <c r="G79" s="73">
        <v>0</v>
      </c>
      <c r="H79" s="94">
        <f t="shared" si="6"/>
        <v>345353105.3</v>
      </c>
      <c r="I79" s="73">
        <v>0</v>
      </c>
      <c r="J79" s="73">
        <v>0</v>
      </c>
      <c r="K79" s="72">
        <f t="shared" si="7"/>
        <v>345353105.3</v>
      </c>
    </row>
    <row r="80" spans="1:11" ht="11.25" customHeight="1">
      <c r="A80" s="47" t="s">
        <v>59</v>
      </c>
      <c r="B80" s="95">
        <v>39510586.54</v>
      </c>
      <c r="C80" s="73">
        <v>0</v>
      </c>
      <c r="D80" s="73">
        <v>2178614</v>
      </c>
      <c r="E80" s="73">
        <v>0</v>
      </c>
      <c r="F80" s="94">
        <v>0</v>
      </c>
      <c r="G80" s="73">
        <v>0</v>
      </c>
      <c r="H80" s="94">
        <f t="shared" si="6"/>
        <v>37331972.54</v>
      </c>
      <c r="I80" s="73">
        <v>0</v>
      </c>
      <c r="J80" s="73">
        <v>0</v>
      </c>
      <c r="K80" s="72">
        <f t="shared" si="7"/>
        <v>37331972.54</v>
      </c>
    </row>
    <row r="81" spans="1:11" ht="11.25" customHeight="1">
      <c r="A81" s="47" t="s">
        <v>110</v>
      </c>
      <c r="B81" s="95">
        <v>567474.17</v>
      </c>
      <c r="C81" s="73">
        <v>0</v>
      </c>
      <c r="D81" s="73">
        <v>0</v>
      </c>
      <c r="E81" s="73">
        <v>0</v>
      </c>
      <c r="F81" s="94">
        <v>0</v>
      </c>
      <c r="G81" s="73">
        <v>0</v>
      </c>
      <c r="H81" s="94">
        <f t="shared" si="6"/>
        <v>567474.17</v>
      </c>
      <c r="I81" s="73">
        <v>0</v>
      </c>
      <c r="J81" s="73">
        <v>0</v>
      </c>
      <c r="K81" s="72">
        <f t="shared" si="7"/>
        <v>567474.17</v>
      </c>
    </row>
    <row r="82" spans="1:11" ht="21.75" customHeight="1">
      <c r="A82" s="102" t="s">
        <v>111</v>
      </c>
      <c r="B82" s="95">
        <v>7493641707</v>
      </c>
      <c r="C82" s="73">
        <v>0</v>
      </c>
      <c r="D82" s="73">
        <v>62673807.75</v>
      </c>
      <c r="E82" s="73">
        <v>0</v>
      </c>
      <c r="F82" s="73">
        <v>4252551.65</v>
      </c>
      <c r="G82" s="73">
        <v>0</v>
      </c>
      <c r="H82" s="73">
        <f t="shared" si="6"/>
        <v>7426715347.6</v>
      </c>
      <c r="I82" s="73">
        <v>0</v>
      </c>
      <c r="J82" s="73">
        <f>10637.6</f>
        <v>10637.6</v>
      </c>
      <c r="K82" s="72">
        <f t="shared" si="7"/>
        <v>7426715347.6</v>
      </c>
    </row>
    <row r="83" spans="1:11" ht="11.25" customHeight="1">
      <c r="A83" s="48" t="s">
        <v>60</v>
      </c>
      <c r="B83" s="73">
        <v>24556793.9</v>
      </c>
      <c r="C83" s="73">
        <v>0</v>
      </c>
      <c r="D83" s="73">
        <v>0</v>
      </c>
      <c r="E83" s="73">
        <v>0</v>
      </c>
      <c r="F83" s="73">
        <v>2560043.82</v>
      </c>
      <c r="G83" s="73">
        <v>0</v>
      </c>
      <c r="H83" s="73">
        <f t="shared" si="6"/>
        <v>21996750.08</v>
      </c>
      <c r="I83" s="73">
        <v>0</v>
      </c>
      <c r="J83" s="73">
        <v>0</v>
      </c>
      <c r="K83" s="72">
        <f t="shared" si="7"/>
        <v>21996750.08</v>
      </c>
    </row>
    <row r="84" spans="1:11" ht="11.25" customHeight="1">
      <c r="A84" s="48" t="s">
        <v>99</v>
      </c>
      <c r="B84" s="73">
        <v>1438308.37</v>
      </c>
      <c r="C84" s="73">
        <v>733780.93</v>
      </c>
      <c r="D84" s="73">
        <v>0</v>
      </c>
      <c r="E84" s="73">
        <v>0</v>
      </c>
      <c r="F84" s="73">
        <v>337213.6</v>
      </c>
      <c r="G84" s="73">
        <v>0</v>
      </c>
      <c r="H84" s="73">
        <f t="shared" si="6"/>
        <v>367313.8400000001</v>
      </c>
      <c r="I84" s="73">
        <v>0</v>
      </c>
      <c r="J84" s="73">
        <v>0</v>
      </c>
      <c r="K84" s="72">
        <f t="shared" si="7"/>
        <v>367313.8400000001</v>
      </c>
    </row>
    <row r="85" spans="1:11" ht="11.25" customHeight="1">
      <c r="A85" s="48" t="s">
        <v>62</v>
      </c>
      <c r="B85" s="73">
        <v>2085953380.27</v>
      </c>
      <c r="C85" s="73">
        <v>4545872.54</v>
      </c>
      <c r="D85" s="73">
        <v>113947803.59</v>
      </c>
      <c r="E85" s="73">
        <v>479821.7</v>
      </c>
      <c r="F85" s="73">
        <v>24598188.88</v>
      </c>
      <c r="G85" s="73">
        <v>0</v>
      </c>
      <c r="H85" s="73">
        <f t="shared" si="6"/>
        <v>1942381693.56</v>
      </c>
      <c r="I85" s="73">
        <v>104303788.67</v>
      </c>
      <c r="J85" s="73">
        <f>11231.86</f>
        <v>11231.86</v>
      </c>
      <c r="K85" s="72">
        <f t="shared" si="7"/>
        <v>1838077904.8899999</v>
      </c>
    </row>
    <row r="86" spans="1:11" ht="11.25" customHeight="1">
      <c r="A86" s="48" t="s">
        <v>63</v>
      </c>
      <c r="B86" s="73">
        <v>754403170.02</v>
      </c>
      <c r="C86" s="73">
        <v>18801239.93</v>
      </c>
      <c r="D86" s="73">
        <v>71806538.29</v>
      </c>
      <c r="E86" s="73">
        <v>76298.29</v>
      </c>
      <c r="F86" s="73">
        <v>14007404.03</v>
      </c>
      <c r="G86" s="73">
        <v>0</v>
      </c>
      <c r="H86" s="73">
        <f t="shared" si="6"/>
        <v>649711689.48</v>
      </c>
      <c r="I86" s="73">
        <v>64879824.42</v>
      </c>
      <c r="J86" s="73">
        <f>1167529.18</f>
        <v>1167529.18</v>
      </c>
      <c r="K86" s="72">
        <f t="shared" si="7"/>
        <v>584831865.0600001</v>
      </c>
    </row>
    <row r="87" spans="1:11" ht="11.25" customHeight="1">
      <c r="A87" s="49" t="s">
        <v>112</v>
      </c>
      <c r="B87" s="96">
        <v>4739507.03</v>
      </c>
      <c r="C87" s="96">
        <v>0</v>
      </c>
      <c r="D87" s="96">
        <v>0</v>
      </c>
      <c r="E87" s="96">
        <v>0</v>
      </c>
      <c r="F87" s="96">
        <v>0</v>
      </c>
      <c r="G87" s="96">
        <v>0</v>
      </c>
      <c r="H87" s="96">
        <f t="shared" si="6"/>
        <v>4739507.03</v>
      </c>
      <c r="I87" s="96">
        <v>0</v>
      </c>
      <c r="J87" s="96">
        <v>0</v>
      </c>
      <c r="K87" s="72">
        <f t="shared" si="7"/>
        <v>4739507.03</v>
      </c>
    </row>
    <row r="88" spans="1:11" ht="11.25" customHeight="1">
      <c r="A88" s="32" t="s">
        <v>70</v>
      </c>
      <c r="B88" s="97">
        <f aca="true" t="shared" si="8" ref="B88:G88">SUM(B89:B122)</f>
        <v>15243356869.570002</v>
      </c>
      <c r="C88" s="89">
        <f t="shared" si="8"/>
        <v>2647687454.1799994</v>
      </c>
      <c r="D88" s="98">
        <f t="shared" si="8"/>
        <v>491136668.6999999</v>
      </c>
      <c r="E88" s="89">
        <f t="shared" si="8"/>
        <v>5587767.57</v>
      </c>
      <c r="F88" s="98">
        <f t="shared" si="8"/>
        <v>2704886791.910001</v>
      </c>
      <c r="G88" s="98">
        <f t="shared" si="8"/>
        <v>0</v>
      </c>
      <c r="H88" s="89">
        <f>(B88-(C88+D88+E88+F88)-G88)</f>
        <v>9394058187.210001</v>
      </c>
      <c r="I88" s="89">
        <f>SUM(I89:I122)</f>
        <v>182156496.7</v>
      </c>
      <c r="J88" s="99">
        <f>SUM(J89:J122)</f>
        <v>33678.94</v>
      </c>
      <c r="K88" s="98">
        <f>SUM(K89:K122)</f>
        <v>9211901690.510002</v>
      </c>
    </row>
    <row r="89" spans="1:14" ht="11.25" customHeight="1">
      <c r="A89" s="23" t="s">
        <v>31</v>
      </c>
      <c r="B89" s="73">
        <v>807054231.76</v>
      </c>
      <c r="C89" s="73">
        <v>0</v>
      </c>
      <c r="D89" s="73">
        <v>0</v>
      </c>
      <c r="E89" s="73">
        <v>0</v>
      </c>
      <c r="F89" s="73">
        <v>1562545221.05</v>
      </c>
      <c r="G89" s="72">
        <v>0</v>
      </c>
      <c r="H89" s="73">
        <f aca="true" t="shared" si="9" ref="H89:H122">(B89-(C89+D89+E89+F89)-G89)</f>
        <v>-755490989.29</v>
      </c>
      <c r="I89" s="72">
        <v>0</v>
      </c>
      <c r="J89" s="93">
        <v>0</v>
      </c>
      <c r="K89" s="93">
        <f t="shared" si="7"/>
        <v>-755490989.29</v>
      </c>
      <c r="L89" s="26"/>
      <c r="M89" s="26"/>
      <c r="N89" s="26"/>
    </row>
    <row r="90" spans="1:14" ht="11.25" customHeight="1">
      <c r="A90" s="23" t="s">
        <v>32</v>
      </c>
      <c r="B90" s="73">
        <v>61033612.44</v>
      </c>
      <c r="C90" s="73">
        <v>0</v>
      </c>
      <c r="D90" s="73">
        <v>0</v>
      </c>
      <c r="E90" s="73">
        <v>0</v>
      </c>
      <c r="F90" s="73">
        <v>0</v>
      </c>
      <c r="G90" s="72">
        <v>0</v>
      </c>
      <c r="H90" s="73">
        <f t="shared" si="9"/>
        <v>61033612.44</v>
      </c>
      <c r="I90" s="72">
        <v>0</v>
      </c>
      <c r="J90" s="72">
        <v>0</v>
      </c>
      <c r="K90" s="72">
        <f t="shared" si="7"/>
        <v>61033612.44</v>
      </c>
      <c r="L90" s="26"/>
      <c r="M90" s="26"/>
      <c r="N90" s="26"/>
    </row>
    <row r="91" spans="1:14" ht="11.25" customHeight="1">
      <c r="A91" s="27" t="s">
        <v>33</v>
      </c>
      <c r="B91" s="73">
        <v>369437612.6</v>
      </c>
      <c r="C91" s="73">
        <v>10540903.81</v>
      </c>
      <c r="D91" s="73">
        <v>31741674.99</v>
      </c>
      <c r="E91" s="73">
        <v>0</v>
      </c>
      <c r="F91" s="73">
        <v>165445.09</v>
      </c>
      <c r="G91" s="72">
        <v>0</v>
      </c>
      <c r="H91" s="73">
        <f t="shared" si="9"/>
        <v>326989588.71000004</v>
      </c>
      <c r="I91" s="72">
        <v>2081311</v>
      </c>
      <c r="J91" s="72">
        <f>32878.94</f>
        <v>32878.94</v>
      </c>
      <c r="K91" s="72">
        <f t="shared" si="7"/>
        <v>324908277.71000004</v>
      </c>
      <c r="L91" s="26"/>
      <c r="M91" s="26"/>
      <c r="N91" s="26"/>
    </row>
    <row r="92" spans="1:14" ht="11.25" customHeight="1">
      <c r="A92" s="23" t="s">
        <v>34</v>
      </c>
      <c r="B92" s="73">
        <v>2797773345.87</v>
      </c>
      <c r="C92" s="73">
        <v>44103444.9</v>
      </c>
      <c r="D92" s="73">
        <v>4675056.01</v>
      </c>
      <c r="E92" s="73">
        <v>0</v>
      </c>
      <c r="F92" s="73">
        <v>175414538.53</v>
      </c>
      <c r="G92" s="72">
        <v>0</v>
      </c>
      <c r="H92" s="73">
        <f t="shared" si="9"/>
        <v>2573580306.43</v>
      </c>
      <c r="I92" s="72">
        <v>60386078.69</v>
      </c>
      <c r="J92" s="72">
        <v>0</v>
      </c>
      <c r="K92" s="72">
        <f t="shared" si="7"/>
        <v>2513194227.74</v>
      </c>
      <c r="L92" s="26"/>
      <c r="M92" s="26"/>
      <c r="N92" s="26"/>
    </row>
    <row r="93" spans="1:14" ht="11.25" customHeight="1">
      <c r="A93" s="23" t="s">
        <v>35</v>
      </c>
      <c r="B93" s="73">
        <v>692508364.88</v>
      </c>
      <c r="C93" s="73">
        <v>1255080.33</v>
      </c>
      <c r="D93" s="73">
        <v>1496806.19</v>
      </c>
      <c r="E93" s="73">
        <v>4317841</v>
      </c>
      <c r="F93" s="73">
        <v>4728921.95</v>
      </c>
      <c r="G93" s="72">
        <v>0</v>
      </c>
      <c r="H93" s="73">
        <f t="shared" si="9"/>
        <v>680709715.41</v>
      </c>
      <c r="I93" s="72">
        <v>11358.87</v>
      </c>
      <c r="J93" s="72">
        <v>0</v>
      </c>
      <c r="K93" s="72">
        <f t="shared" si="7"/>
        <v>680698356.54</v>
      </c>
      <c r="L93" s="26"/>
      <c r="M93" s="26"/>
      <c r="N93" s="26"/>
    </row>
    <row r="94" spans="1:14" ht="11.25" customHeight="1">
      <c r="A94" s="23" t="s">
        <v>36</v>
      </c>
      <c r="B94" s="73">
        <v>1495520083.22</v>
      </c>
      <c r="C94" s="73">
        <v>146986.37</v>
      </c>
      <c r="D94" s="73">
        <v>256956.19</v>
      </c>
      <c r="E94" s="73">
        <v>0</v>
      </c>
      <c r="F94" s="73">
        <v>3263881.66</v>
      </c>
      <c r="G94" s="72">
        <v>0</v>
      </c>
      <c r="H94" s="73">
        <f t="shared" si="9"/>
        <v>1491852259</v>
      </c>
      <c r="I94" s="72">
        <v>0</v>
      </c>
      <c r="J94" s="72">
        <v>0</v>
      </c>
      <c r="K94" s="72">
        <f t="shared" si="7"/>
        <v>1491852259</v>
      </c>
      <c r="L94" s="26"/>
      <c r="M94" s="31"/>
      <c r="N94" s="31"/>
    </row>
    <row r="95" spans="1:14" ht="11.25" customHeight="1">
      <c r="A95" s="23" t="s">
        <v>37</v>
      </c>
      <c r="B95" s="73">
        <v>1753702472.03</v>
      </c>
      <c r="C95" s="73">
        <v>2518663030.85</v>
      </c>
      <c r="D95" s="73">
        <v>82516589.64</v>
      </c>
      <c r="E95" s="73">
        <v>0</v>
      </c>
      <c r="F95" s="73">
        <v>67212100.22</v>
      </c>
      <c r="G95" s="72">
        <v>0</v>
      </c>
      <c r="H95" s="73">
        <f t="shared" si="9"/>
        <v>-914689248.6799996</v>
      </c>
      <c r="I95" s="72">
        <v>0</v>
      </c>
      <c r="J95" s="72">
        <v>0</v>
      </c>
      <c r="K95" s="72">
        <f t="shared" si="7"/>
        <v>-914689248.6799996</v>
      </c>
      <c r="L95" s="26"/>
      <c r="M95" s="31"/>
      <c r="N95" s="31"/>
    </row>
    <row r="96" spans="1:14" ht="11.25" customHeight="1">
      <c r="A96" s="23" t="s">
        <v>38</v>
      </c>
      <c r="B96" s="73">
        <v>7264469.97</v>
      </c>
      <c r="C96" s="73">
        <v>3972.95</v>
      </c>
      <c r="D96" s="73">
        <v>632339.47</v>
      </c>
      <c r="E96" s="73">
        <v>0</v>
      </c>
      <c r="F96" s="73">
        <v>40278.12</v>
      </c>
      <c r="G96" s="72">
        <v>0</v>
      </c>
      <c r="H96" s="73">
        <f t="shared" si="9"/>
        <v>6587879.43</v>
      </c>
      <c r="I96" s="72">
        <v>0</v>
      </c>
      <c r="J96" s="72">
        <v>0</v>
      </c>
      <c r="K96" s="72">
        <f t="shared" si="7"/>
        <v>6587879.43</v>
      </c>
      <c r="L96" s="26"/>
      <c r="M96" s="26"/>
      <c r="N96" s="26"/>
    </row>
    <row r="97" spans="1:14" ht="11.25" customHeight="1">
      <c r="A97" s="23" t="s">
        <v>39</v>
      </c>
      <c r="B97" s="73">
        <v>501490.15</v>
      </c>
      <c r="C97" s="73">
        <v>0</v>
      </c>
      <c r="D97" s="73">
        <v>0</v>
      </c>
      <c r="E97" s="73">
        <v>0</v>
      </c>
      <c r="F97" s="73">
        <v>49266399.3</v>
      </c>
      <c r="G97" s="72">
        <v>0</v>
      </c>
      <c r="H97" s="73">
        <f t="shared" si="9"/>
        <v>-48764909.15</v>
      </c>
      <c r="I97" s="72">
        <v>0</v>
      </c>
      <c r="J97" s="72">
        <v>0</v>
      </c>
      <c r="K97" s="72">
        <f t="shared" si="7"/>
        <v>-48764909.15</v>
      </c>
      <c r="L97" s="26"/>
      <c r="M97" s="31"/>
      <c r="N97" s="31"/>
    </row>
    <row r="98" spans="1:14" ht="11.25" customHeight="1">
      <c r="A98" s="23" t="s">
        <v>113</v>
      </c>
      <c r="B98" s="73">
        <v>184012076.46</v>
      </c>
      <c r="C98" s="73">
        <v>0</v>
      </c>
      <c r="D98" s="73">
        <v>1259273.31</v>
      </c>
      <c r="E98" s="73">
        <v>0</v>
      </c>
      <c r="F98" s="73">
        <v>1224205.79</v>
      </c>
      <c r="G98" s="72">
        <v>0</v>
      </c>
      <c r="H98" s="73">
        <f t="shared" si="9"/>
        <v>181528597.36</v>
      </c>
      <c r="I98" s="72">
        <v>0</v>
      </c>
      <c r="J98" s="72">
        <v>0</v>
      </c>
      <c r="K98" s="72">
        <f t="shared" si="7"/>
        <v>181528597.36</v>
      </c>
      <c r="L98" s="26"/>
      <c r="M98" s="31"/>
      <c r="N98" s="31"/>
    </row>
    <row r="99" spans="1:14" ht="11.25" customHeight="1">
      <c r="A99" s="23" t="s">
        <v>114</v>
      </c>
      <c r="B99" s="73">
        <v>471385200.19</v>
      </c>
      <c r="C99" s="73">
        <v>0</v>
      </c>
      <c r="D99" s="73">
        <v>12629043.85</v>
      </c>
      <c r="E99" s="73">
        <v>0</v>
      </c>
      <c r="F99" s="73">
        <v>225707.25</v>
      </c>
      <c r="G99" s="72">
        <v>0</v>
      </c>
      <c r="H99" s="73">
        <f t="shared" si="9"/>
        <v>458530449.09</v>
      </c>
      <c r="I99" s="72">
        <v>0</v>
      </c>
      <c r="J99" s="72">
        <v>0</v>
      </c>
      <c r="K99" s="72">
        <f t="shared" si="7"/>
        <v>458530449.09</v>
      </c>
      <c r="L99" s="26"/>
      <c r="M99" s="31"/>
      <c r="N99" s="31"/>
    </row>
    <row r="100" spans="1:14" ht="11.25" customHeight="1">
      <c r="A100" s="23" t="s">
        <v>40</v>
      </c>
      <c r="B100" s="73">
        <v>130324952.44</v>
      </c>
      <c r="C100" s="73">
        <v>0</v>
      </c>
      <c r="D100" s="73">
        <v>0</v>
      </c>
      <c r="E100" s="73">
        <v>0</v>
      </c>
      <c r="F100" s="73">
        <v>130793214.85</v>
      </c>
      <c r="G100" s="72">
        <v>0</v>
      </c>
      <c r="H100" s="73">
        <f t="shared" si="9"/>
        <v>-468262.4099999964</v>
      </c>
      <c r="I100" s="72">
        <v>0</v>
      </c>
      <c r="J100" s="72">
        <v>0</v>
      </c>
      <c r="K100" s="72">
        <f t="shared" si="7"/>
        <v>-468262.4099999964</v>
      </c>
      <c r="L100" s="26"/>
      <c r="M100" s="26"/>
      <c r="N100" s="26"/>
    </row>
    <row r="101" spans="1:14" ht="11.25" customHeight="1">
      <c r="A101" s="33" t="s">
        <v>41</v>
      </c>
      <c r="B101" s="73">
        <v>2.68</v>
      </c>
      <c r="C101" s="73">
        <v>0</v>
      </c>
      <c r="D101" s="73">
        <v>0</v>
      </c>
      <c r="E101" s="73">
        <v>0</v>
      </c>
      <c r="F101" s="73">
        <v>0</v>
      </c>
      <c r="G101" s="72">
        <v>0</v>
      </c>
      <c r="H101" s="73">
        <f t="shared" si="9"/>
        <v>2.68</v>
      </c>
      <c r="I101" s="72">
        <v>0</v>
      </c>
      <c r="J101" s="72">
        <v>0</v>
      </c>
      <c r="K101" s="72">
        <f t="shared" si="7"/>
        <v>2.68</v>
      </c>
      <c r="L101" s="26"/>
      <c r="M101" s="26"/>
      <c r="N101" s="26"/>
    </row>
    <row r="102" spans="1:14" ht="11.25" customHeight="1">
      <c r="A102" s="23" t="s">
        <v>42</v>
      </c>
      <c r="B102" s="73">
        <v>201497077.81</v>
      </c>
      <c r="C102" s="73">
        <v>0</v>
      </c>
      <c r="D102" s="73">
        <v>0</v>
      </c>
      <c r="E102" s="73">
        <v>0</v>
      </c>
      <c r="F102" s="73">
        <v>152476409.15</v>
      </c>
      <c r="G102" s="72">
        <v>0</v>
      </c>
      <c r="H102" s="73">
        <f t="shared" si="9"/>
        <v>49020668.66</v>
      </c>
      <c r="I102" s="72">
        <v>0</v>
      </c>
      <c r="J102" s="72">
        <v>0</v>
      </c>
      <c r="K102" s="72">
        <f t="shared" si="7"/>
        <v>49020668.66</v>
      </c>
      <c r="L102" s="26"/>
      <c r="M102" s="26"/>
      <c r="N102" s="26"/>
    </row>
    <row r="103" spans="1:14" ht="11.25" customHeight="1">
      <c r="A103" s="23" t="s">
        <v>43</v>
      </c>
      <c r="B103" s="73">
        <v>363228010.75</v>
      </c>
      <c r="C103" s="73">
        <v>0</v>
      </c>
      <c r="D103" s="73">
        <v>0</v>
      </c>
      <c r="E103" s="73">
        <v>0</v>
      </c>
      <c r="F103" s="73">
        <v>0</v>
      </c>
      <c r="G103" s="72">
        <v>0</v>
      </c>
      <c r="H103" s="73">
        <f t="shared" si="9"/>
        <v>363228010.75</v>
      </c>
      <c r="I103" s="72">
        <v>0</v>
      </c>
      <c r="J103" s="72">
        <v>0</v>
      </c>
      <c r="K103" s="72">
        <f t="shared" si="7"/>
        <v>363228010.75</v>
      </c>
      <c r="L103" s="26"/>
      <c r="M103" s="26"/>
      <c r="N103" s="26"/>
    </row>
    <row r="104" spans="1:14" ht="11.25" customHeight="1">
      <c r="A104" s="23" t="s">
        <v>97</v>
      </c>
      <c r="B104" s="73">
        <v>21587153.02</v>
      </c>
      <c r="C104" s="73">
        <v>69352.99</v>
      </c>
      <c r="D104" s="73">
        <v>0</v>
      </c>
      <c r="E104" s="73">
        <v>0</v>
      </c>
      <c r="F104" s="73">
        <v>418166.77</v>
      </c>
      <c r="G104" s="72">
        <v>0</v>
      </c>
      <c r="H104" s="73">
        <f t="shared" si="9"/>
        <v>21099633.259999998</v>
      </c>
      <c r="I104" s="72">
        <v>0</v>
      </c>
      <c r="J104" s="72">
        <v>0</v>
      </c>
      <c r="K104" s="72">
        <f t="shared" si="7"/>
        <v>21099633.259999998</v>
      </c>
      <c r="L104" s="26"/>
      <c r="M104" s="26"/>
      <c r="N104" s="26"/>
    </row>
    <row r="105" spans="1:14" ht="11.25" customHeight="1">
      <c r="A105" s="23" t="s">
        <v>44</v>
      </c>
      <c r="B105" s="73">
        <v>12614960</v>
      </c>
      <c r="C105" s="73">
        <v>6399617.89</v>
      </c>
      <c r="D105" s="73">
        <v>3006459.35</v>
      </c>
      <c r="E105" s="73">
        <v>0</v>
      </c>
      <c r="F105" s="73">
        <v>0</v>
      </c>
      <c r="G105" s="72">
        <v>0</v>
      </c>
      <c r="H105" s="73">
        <f t="shared" si="9"/>
        <v>3208882.76</v>
      </c>
      <c r="I105" s="72">
        <v>0</v>
      </c>
      <c r="J105" s="72">
        <v>0</v>
      </c>
      <c r="K105" s="72">
        <f t="shared" si="7"/>
        <v>3208882.76</v>
      </c>
      <c r="L105" s="26"/>
      <c r="M105" s="26"/>
      <c r="N105" s="26"/>
    </row>
    <row r="106" spans="1:14" ht="11.25" customHeight="1">
      <c r="A106" s="23" t="s">
        <v>100</v>
      </c>
      <c r="B106" s="73">
        <v>11859091.93</v>
      </c>
      <c r="C106" s="73">
        <v>1091331.96</v>
      </c>
      <c r="D106" s="73">
        <v>0</v>
      </c>
      <c r="E106" s="73">
        <v>0</v>
      </c>
      <c r="F106" s="73">
        <v>0</v>
      </c>
      <c r="G106" s="72">
        <v>0</v>
      </c>
      <c r="H106" s="73">
        <f t="shared" si="9"/>
        <v>10767759.969999999</v>
      </c>
      <c r="I106" s="72">
        <v>0</v>
      </c>
      <c r="J106" s="72">
        <v>0</v>
      </c>
      <c r="K106" s="72">
        <f t="shared" si="7"/>
        <v>10767759.969999999</v>
      </c>
      <c r="L106" s="26"/>
      <c r="M106" s="26"/>
      <c r="N106" s="26"/>
    </row>
    <row r="107" spans="1:14" ht="11.25" customHeight="1">
      <c r="A107" s="23" t="s">
        <v>104</v>
      </c>
      <c r="B107" s="73">
        <v>59.14</v>
      </c>
      <c r="C107" s="73">
        <v>0</v>
      </c>
      <c r="D107" s="73">
        <v>0</v>
      </c>
      <c r="E107" s="73">
        <v>0</v>
      </c>
      <c r="F107" s="73">
        <v>0</v>
      </c>
      <c r="G107" s="72">
        <v>0</v>
      </c>
      <c r="H107" s="73">
        <f t="shared" si="9"/>
        <v>59.14</v>
      </c>
      <c r="I107" s="72">
        <v>0</v>
      </c>
      <c r="J107" s="72">
        <v>0</v>
      </c>
      <c r="K107" s="72">
        <f t="shared" si="7"/>
        <v>59.14</v>
      </c>
      <c r="L107" s="26"/>
      <c r="M107" s="26"/>
      <c r="N107" s="26"/>
    </row>
    <row r="108" spans="1:14" ht="11.25" customHeight="1">
      <c r="A108" s="23" t="s">
        <v>45</v>
      </c>
      <c r="B108" s="73">
        <v>174560039.26</v>
      </c>
      <c r="C108" s="73">
        <v>1013096.11</v>
      </c>
      <c r="D108" s="73">
        <v>3001860.37</v>
      </c>
      <c r="E108" s="73">
        <v>34853.18</v>
      </c>
      <c r="F108" s="73">
        <v>2358165.85</v>
      </c>
      <c r="G108" s="72">
        <v>0</v>
      </c>
      <c r="H108" s="73">
        <f t="shared" si="9"/>
        <v>168152063.75</v>
      </c>
      <c r="I108" s="72">
        <v>24425584.69</v>
      </c>
      <c r="J108" s="72">
        <v>0</v>
      </c>
      <c r="K108" s="72">
        <f t="shared" si="7"/>
        <v>143726479.06</v>
      </c>
      <c r="L108" s="26"/>
      <c r="M108" s="26"/>
      <c r="N108" s="26"/>
    </row>
    <row r="109" spans="1:14" ht="11.25" customHeight="1">
      <c r="A109" s="23" t="s">
        <v>46</v>
      </c>
      <c r="B109" s="73">
        <v>90214013.21</v>
      </c>
      <c r="C109" s="73">
        <v>707717.76</v>
      </c>
      <c r="D109" s="73">
        <v>115073.85</v>
      </c>
      <c r="E109" s="73">
        <v>0</v>
      </c>
      <c r="F109" s="73">
        <v>64520.13</v>
      </c>
      <c r="G109" s="72">
        <v>0</v>
      </c>
      <c r="H109" s="73">
        <f t="shared" si="9"/>
        <v>89326701.47</v>
      </c>
      <c r="I109" s="72">
        <v>4636054.8</v>
      </c>
      <c r="J109" s="72">
        <v>0</v>
      </c>
      <c r="K109" s="72">
        <f t="shared" si="7"/>
        <v>84690646.67</v>
      </c>
      <c r="L109" s="26"/>
      <c r="M109" s="26"/>
      <c r="N109" s="26"/>
    </row>
    <row r="110" spans="1:14" ht="11.25" customHeight="1">
      <c r="A110" s="23" t="s">
        <v>47</v>
      </c>
      <c r="B110" s="73">
        <v>529887960.2</v>
      </c>
      <c r="C110" s="73">
        <v>0</v>
      </c>
      <c r="D110" s="73">
        <v>222077096.25</v>
      </c>
      <c r="E110" s="73">
        <v>0</v>
      </c>
      <c r="F110" s="73">
        <v>186370017.5</v>
      </c>
      <c r="G110" s="72">
        <v>0</v>
      </c>
      <c r="H110" s="73">
        <f t="shared" si="9"/>
        <v>121440846.44999999</v>
      </c>
      <c r="I110" s="72">
        <v>3518792.5</v>
      </c>
      <c r="J110" s="72">
        <v>0</v>
      </c>
      <c r="K110" s="72">
        <f t="shared" si="7"/>
        <v>117922053.94999999</v>
      </c>
      <c r="L110" s="26"/>
      <c r="M110" s="26"/>
      <c r="N110" s="26"/>
    </row>
    <row r="111" spans="1:14" ht="11.25" customHeight="1">
      <c r="A111" s="23" t="s">
        <v>48</v>
      </c>
      <c r="B111" s="73">
        <v>102781873.87</v>
      </c>
      <c r="C111" s="73">
        <v>36844.24</v>
      </c>
      <c r="D111" s="73">
        <v>2448852.87</v>
      </c>
      <c r="E111" s="73">
        <v>0</v>
      </c>
      <c r="F111" s="73">
        <v>1067286.14</v>
      </c>
      <c r="G111" s="72">
        <v>0</v>
      </c>
      <c r="H111" s="73">
        <f t="shared" si="9"/>
        <v>99228890.62</v>
      </c>
      <c r="I111" s="72">
        <v>2351545.61</v>
      </c>
      <c r="J111" s="72">
        <v>0</v>
      </c>
      <c r="K111" s="72">
        <f t="shared" si="7"/>
        <v>96877345.01</v>
      </c>
      <c r="L111" s="26"/>
      <c r="M111" s="26"/>
      <c r="N111" s="26"/>
    </row>
    <row r="112" spans="1:14" ht="11.25" customHeight="1">
      <c r="A112" s="23" t="s">
        <v>49</v>
      </c>
      <c r="B112" s="73">
        <v>64324021.42</v>
      </c>
      <c r="C112" s="73">
        <v>7546951.74</v>
      </c>
      <c r="D112" s="73">
        <v>18686377.03</v>
      </c>
      <c r="E112" s="73">
        <v>0</v>
      </c>
      <c r="F112" s="73">
        <v>6536848.82</v>
      </c>
      <c r="G112" s="72">
        <v>0</v>
      </c>
      <c r="H112" s="73">
        <f t="shared" si="9"/>
        <v>31553843.83</v>
      </c>
      <c r="I112" s="72">
        <v>23859609.99</v>
      </c>
      <c r="J112" s="72">
        <v>0</v>
      </c>
      <c r="K112" s="72">
        <f t="shared" si="7"/>
        <v>7694233.84</v>
      </c>
      <c r="L112" s="26"/>
      <c r="M112" s="26"/>
      <c r="N112" s="26"/>
    </row>
    <row r="113" spans="1:14" ht="11.25" customHeight="1">
      <c r="A113" s="23" t="s">
        <v>61</v>
      </c>
      <c r="B113" s="73">
        <v>345000575.06</v>
      </c>
      <c r="C113" s="73">
        <v>556848.32</v>
      </c>
      <c r="D113" s="73">
        <v>1455277.81</v>
      </c>
      <c r="E113" s="73">
        <v>0.7</v>
      </c>
      <c r="F113" s="73">
        <v>108564.53</v>
      </c>
      <c r="G113" s="72">
        <v>0</v>
      </c>
      <c r="H113" s="73">
        <f>(B113-(C113+D113+E113+F113)-G113)</f>
        <v>342879883.7</v>
      </c>
      <c r="I113" s="72">
        <v>1475198.13</v>
      </c>
      <c r="J113" s="72">
        <v>0</v>
      </c>
      <c r="K113" s="72">
        <f t="shared" si="7"/>
        <v>341404685.57</v>
      </c>
      <c r="L113" s="26"/>
      <c r="M113" s="26"/>
      <c r="N113" s="26"/>
    </row>
    <row r="114" spans="1:14" ht="11.25" customHeight="1">
      <c r="A114" s="23" t="s">
        <v>50</v>
      </c>
      <c r="B114" s="73">
        <v>769305058.86</v>
      </c>
      <c r="C114" s="73">
        <v>10145851.75</v>
      </c>
      <c r="D114" s="73">
        <v>102657099.6</v>
      </c>
      <c r="E114" s="73">
        <v>1234413.91</v>
      </c>
      <c r="F114" s="73">
        <v>14107863.8</v>
      </c>
      <c r="G114" s="72">
        <v>0</v>
      </c>
      <c r="H114" s="73">
        <f t="shared" si="9"/>
        <v>641159829.8000001</v>
      </c>
      <c r="I114" s="72">
        <v>18575240.73</v>
      </c>
      <c r="J114" s="72">
        <f>800</f>
        <v>800</v>
      </c>
      <c r="K114" s="72">
        <f t="shared" si="7"/>
        <v>622584589.07</v>
      </c>
      <c r="L114" s="26"/>
      <c r="M114" s="26"/>
      <c r="N114" s="26"/>
    </row>
    <row r="115" spans="1:14" ht="11.25" customHeight="1">
      <c r="A115" s="23" t="s">
        <v>101</v>
      </c>
      <c r="B115" s="73">
        <v>17395.6</v>
      </c>
      <c r="C115" s="73">
        <v>0.42</v>
      </c>
      <c r="D115" s="73">
        <v>0</v>
      </c>
      <c r="E115" s="73">
        <v>0</v>
      </c>
      <c r="F115" s="73">
        <v>0</v>
      </c>
      <c r="G115" s="72">
        <v>0</v>
      </c>
      <c r="H115" s="73">
        <f t="shared" si="9"/>
        <v>17395.18</v>
      </c>
      <c r="I115" s="72">
        <v>0</v>
      </c>
      <c r="J115" s="72">
        <v>0</v>
      </c>
      <c r="K115" s="72">
        <f t="shared" si="7"/>
        <v>17395.18</v>
      </c>
      <c r="L115" s="26"/>
      <c r="M115" s="26"/>
      <c r="N115" s="26"/>
    </row>
    <row r="116" spans="1:14" ht="11.25" customHeight="1">
      <c r="A116" s="23" t="s">
        <v>51</v>
      </c>
      <c r="B116" s="73">
        <v>1785165189.32</v>
      </c>
      <c r="C116" s="73">
        <v>45165543.31</v>
      </c>
      <c r="D116" s="73">
        <v>2227345.84</v>
      </c>
      <c r="E116" s="73">
        <v>658.78</v>
      </c>
      <c r="F116" s="73">
        <v>321744473.24</v>
      </c>
      <c r="G116" s="72">
        <v>0</v>
      </c>
      <c r="H116" s="73">
        <f t="shared" si="9"/>
        <v>1416027168.1499999</v>
      </c>
      <c r="I116" s="72">
        <v>35095010.53</v>
      </c>
      <c r="J116" s="72">
        <v>0</v>
      </c>
      <c r="K116" s="72">
        <f t="shared" si="7"/>
        <v>1380932157.62</v>
      </c>
      <c r="L116" s="26"/>
      <c r="M116" s="26"/>
      <c r="N116" s="26"/>
    </row>
    <row r="117" spans="1:14" ht="11.25" customHeight="1">
      <c r="A117" s="23" t="s">
        <v>52</v>
      </c>
      <c r="B117" s="73">
        <v>31499009.15</v>
      </c>
      <c r="C117" s="73">
        <v>0</v>
      </c>
      <c r="D117" s="73">
        <v>0</v>
      </c>
      <c r="E117" s="73">
        <v>0</v>
      </c>
      <c r="F117" s="73">
        <v>175607.85</v>
      </c>
      <c r="G117" s="72">
        <v>0</v>
      </c>
      <c r="H117" s="73">
        <f t="shared" si="9"/>
        <v>31323401.299999997</v>
      </c>
      <c r="I117" s="72">
        <v>0</v>
      </c>
      <c r="J117" s="72">
        <v>0</v>
      </c>
      <c r="K117" s="72">
        <f t="shared" si="7"/>
        <v>31323401.299999997</v>
      </c>
      <c r="L117" s="26"/>
      <c r="M117" s="26"/>
      <c r="N117" s="26"/>
    </row>
    <row r="118" spans="1:14" ht="11.25" customHeight="1">
      <c r="A118" s="23" t="s">
        <v>93</v>
      </c>
      <c r="B118" s="73">
        <v>1287075496.64</v>
      </c>
      <c r="C118" s="73">
        <v>148560.97</v>
      </c>
      <c r="D118" s="73">
        <v>0</v>
      </c>
      <c r="E118" s="73">
        <v>0</v>
      </c>
      <c r="F118" s="73">
        <v>28586.84</v>
      </c>
      <c r="G118" s="72">
        <v>0</v>
      </c>
      <c r="H118" s="73">
        <f t="shared" si="9"/>
        <v>1286898348.8300002</v>
      </c>
      <c r="I118" s="72">
        <v>2155750.2</v>
      </c>
      <c r="J118" s="72">
        <v>0</v>
      </c>
      <c r="K118" s="72">
        <f t="shared" si="7"/>
        <v>1284742598.63</v>
      </c>
      <c r="L118" s="26"/>
      <c r="M118" s="26"/>
      <c r="N118" s="26"/>
    </row>
    <row r="119" spans="1:14" ht="11.25" customHeight="1">
      <c r="A119" s="23" t="s">
        <v>102</v>
      </c>
      <c r="B119" s="73">
        <v>193568247.31</v>
      </c>
      <c r="C119" s="73">
        <v>92317.51</v>
      </c>
      <c r="D119" s="73">
        <v>253486.08</v>
      </c>
      <c r="E119" s="73">
        <v>0</v>
      </c>
      <c r="F119" s="73">
        <v>24549145.98</v>
      </c>
      <c r="G119" s="72">
        <v>0</v>
      </c>
      <c r="H119" s="73">
        <f t="shared" si="9"/>
        <v>168673297.74</v>
      </c>
      <c r="I119" s="72">
        <v>2456866.63</v>
      </c>
      <c r="J119" s="72">
        <v>0</v>
      </c>
      <c r="K119" s="72">
        <f t="shared" si="7"/>
        <v>166216431.11</v>
      </c>
      <c r="L119" s="26"/>
      <c r="M119" s="26"/>
      <c r="N119" s="26"/>
    </row>
    <row r="120" spans="1:14" ht="22.5" customHeight="1">
      <c r="A120" s="23" t="s">
        <v>115</v>
      </c>
      <c r="B120" s="73">
        <v>88600137.77</v>
      </c>
      <c r="C120" s="73">
        <v>0</v>
      </c>
      <c r="D120" s="73">
        <v>0</v>
      </c>
      <c r="E120" s="73">
        <v>0</v>
      </c>
      <c r="F120" s="73">
        <v>0</v>
      </c>
      <c r="G120" s="72">
        <v>0</v>
      </c>
      <c r="H120" s="73">
        <f t="shared" si="9"/>
        <v>88600137.77</v>
      </c>
      <c r="I120" s="72">
        <v>0</v>
      </c>
      <c r="J120" s="72">
        <v>0</v>
      </c>
      <c r="K120" s="72">
        <f>H120-I120</f>
        <v>88600137.77</v>
      </c>
      <c r="L120" s="26"/>
      <c r="M120" s="26"/>
      <c r="N120" s="26"/>
    </row>
    <row r="121" spans="1:14" ht="11.25" customHeight="1">
      <c r="A121" s="23" t="s">
        <v>116</v>
      </c>
      <c r="B121" s="73">
        <v>5084235.77</v>
      </c>
      <c r="C121" s="73">
        <v>0</v>
      </c>
      <c r="D121" s="73">
        <v>0</v>
      </c>
      <c r="E121" s="73">
        <v>0</v>
      </c>
      <c r="F121" s="73">
        <v>0</v>
      </c>
      <c r="G121" s="72">
        <v>0</v>
      </c>
      <c r="H121" s="73">
        <f t="shared" si="9"/>
        <v>5084235.77</v>
      </c>
      <c r="I121" s="72">
        <v>0</v>
      </c>
      <c r="J121" s="72">
        <v>0</v>
      </c>
      <c r="K121" s="72">
        <f t="shared" si="7"/>
        <v>5084235.77</v>
      </c>
      <c r="L121" s="26"/>
      <c r="M121" s="26"/>
      <c r="N121" s="26"/>
    </row>
    <row r="122" spans="1:14" ht="11.25" customHeight="1">
      <c r="A122" s="23" t="s">
        <v>53</v>
      </c>
      <c r="B122" s="73">
        <v>394969348.79</v>
      </c>
      <c r="C122" s="73">
        <v>0</v>
      </c>
      <c r="D122" s="73">
        <v>0</v>
      </c>
      <c r="E122" s="73">
        <v>0</v>
      </c>
      <c r="F122" s="73">
        <v>1221.5</v>
      </c>
      <c r="G122" s="72">
        <v>0</v>
      </c>
      <c r="H122" s="73">
        <f t="shared" si="9"/>
        <v>394968127.29</v>
      </c>
      <c r="I122" s="72">
        <v>1128094.33</v>
      </c>
      <c r="J122" s="100">
        <v>0</v>
      </c>
      <c r="K122" s="100">
        <f t="shared" si="7"/>
        <v>393840032.96000004</v>
      </c>
      <c r="L122" s="26"/>
      <c r="M122" s="26"/>
      <c r="N122" s="26"/>
    </row>
    <row r="123" spans="1:11" ht="11.25" customHeight="1">
      <c r="A123" s="50" t="s">
        <v>19</v>
      </c>
      <c r="B123" s="74">
        <f aca="true" t="shared" si="10" ref="B123:G123">B88+B72</f>
        <v>24434584619.690002</v>
      </c>
      <c r="C123" s="70">
        <f t="shared" si="10"/>
        <v>7808611442.51</v>
      </c>
      <c r="D123" s="75">
        <f t="shared" si="10"/>
        <v>2144176521.35</v>
      </c>
      <c r="E123" s="75">
        <f t="shared" si="10"/>
        <v>6143887.5600000005</v>
      </c>
      <c r="F123" s="75">
        <f t="shared" si="10"/>
        <v>3398976097.840001</v>
      </c>
      <c r="G123" s="69">
        <f t="shared" si="10"/>
        <v>0</v>
      </c>
      <c r="H123" s="75">
        <f>(B123-(C123+D123+E123+F123)-G123)</f>
        <v>11076676670.43</v>
      </c>
      <c r="I123" s="70">
        <f>I88+I72</f>
        <v>400917604.1</v>
      </c>
      <c r="J123" s="71">
        <f>J88+J72</f>
        <v>1879915.7499999998</v>
      </c>
      <c r="K123" s="71">
        <f>K88+K72</f>
        <v>10675759066.330006</v>
      </c>
    </row>
    <row r="124" spans="1:11" ht="11.25" customHeight="1">
      <c r="A124" s="1" t="str">
        <f>A36</f>
        <v>FONTE: Siafe-Rio - Secretaria de Estado de Fazenda.</v>
      </c>
      <c r="B124" s="51"/>
      <c r="C124" s="51"/>
      <c r="D124" s="51"/>
      <c r="E124" s="51"/>
      <c r="F124" s="51"/>
      <c r="G124" s="51"/>
      <c r="H124" s="51"/>
      <c r="I124" s="51"/>
      <c r="J124" s="44"/>
      <c r="K124" s="44" t="s">
        <v>66</v>
      </c>
    </row>
    <row r="125" spans="2:11" ht="11.25" customHeight="1">
      <c r="B125" s="51"/>
      <c r="C125" s="51"/>
      <c r="D125" s="51"/>
      <c r="E125" s="51"/>
      <c r="F125" s="51"/>
      <c r="G125" s="51"/>
      <c r="H125" s="51"/>
      <c r="I125" s="51"/>
      <c r="J125" s="44"/>
      <c r="K125" s="44"/>
    </row>
    <row r="126" spans="2:11" ht="11.25" customHeight="1">
      <c r="B126" s="51"/>
      <c r="C126" s="51"/>
      <c r="D126" s="51"/>
      <c r="E126" s="51"/>
      <c r="F126" s="51"/>
      <c r="G126" s="51"/>
      <c r="H126" s="51"/>
      <c r="I126" s="51"/>
      <c r="J126" s="51"/>
      <c r="K126" s="51"/>
    </row>
    <row r="127" spans="1:11" ht="11.25" customHeight="1">
      <c r="A127" s="55" t="s">
        <v>107</v>
      </c>
      <c r="B127" s="56"/>
      <c r="C127" s="105" t="s">
        <v>108</v>
      </c>
      <c r="D127" s="105"/>
      <c r="E127" s="105"/>
      <c r="F127" s="105"/>
      <c r="G127" s="105"/>
      <c r="H127" s="105" t="s">
        <v>98</v>
      </c>
      <c r="I127" s="105"/>
      <c r="J127" s="105"/>
      <c r="K127" s="105"/>
    </row>
    <row r="128" spans="1:14" ht="11.25" customHeight="1">
      <c r="A128" s="55" t="s">
        <v>95</v>
      </c>
      <c r="B128" s="56"/>
      <c r="C128" s="105" t="s">
        <v>96</v>
      </c>
      <c r="D128" s="105"/>
      <c r="E128" s="105"/>
      <c r="F128" s="105"/>
      <c r="G128" s="105"/>
      <c r="H128" s="105" t="s">
        <v>0</v>
      </c>
      <c r="I128" s="105"/>
      <c r="J128" s="105"/>
      <c r="K128" s="105"/>
      <c r="L128" s="56"/>
      <c r="M128" s="56"/>
      <c r="N128" s="56"/>
    </row>
    <row r="129" spans="12:14" ht="11.25" customHeight="1">
      <c r="L129" s="56"/>
      <c r="M129" s="56"/>
      <c r="N129" s="56"/>
    </row>
    <row r="130" spans="1:11" ht="11.25" customHeight="1">
      <c r="A130" s="53"/>
      <c r="B130" s="53"/>
      <c r="C130" s="53"/>
      <c r="F130" s="52"/>
      <c r="G130" s="52"/>
      <c r="H130" s="52"/>
      <c r="I130" s="52"/>
      <c r="J130" s="52"/>
      <c r="K130" s="52"/>
    </row>
    <row r="135" spans="1:11" ht="11.25" customHeight="1">
      <c r="A135" s="54"/>
      <c r="B135" s="54"/>
      <c r="C135" s="54"/>
      <c r="F135" s="53"/>
      <c r="G135" s="53"/>
      <c r="H135" s="53"/>
      <c r="I135" s="53"/>
      <c r="J135" s="53"/>
      <c r="K135" s="53"/>
    </row>
  </sheetData>
  <sheetProtection/>
  <mergeCells count="42">
    <mergeCell ref="C68:D69"/>
    <mergeCell ref="A61:K61"/>
    <mergeCell ref="J15:J19"/>
    <mergeCell ref="A63:K63"/>
    <mergeCell ref="I67:I70"/>
    <mergeCell ref="G67:G70"/>
    <mergeCell ref="A60:K60"/>
    <mergeCell ref="A15:A19"/>
    <mergeCell ref="H15:H18"/>
    <mergeCell ref="C16:D17"/>
    <mergeCell ref="A39:K39"/>
    <mergeCell ref="G15:G18"/>
    <mergeCell ref="C15:F15"/>
    <mergeCell ref="B15:B18"/>
    <mergeCell ref="A59:K59"/>
    <mergeCell ref="E16:E18"/>
    <mergeCell ref="F16:F18"/>
    <mergeCell ref="A9:K9"/>
    <mergeCell ref="A10:K10"/>
    <mergeCell ref="A11:K11"/>
    <mergeCell ref="I15:I18"/>
    <mergeCell ref="K15:K18"/>
    <mergeCell ref="A62:K62"/>
    <mergeCell ref="C67:F67"/>
    <mergeCell ref="J67:J71"/>
    <mergeCell ref="A66:K66"/>
    <mergeCell ref="A67:A71"/>
    <mergeCell ref="B67:B70"/>
    <mergeCell ref="K67:K70"/>
    <mergeCell ref="H67:H70"/>
    <mergeCell ref="E68:E70"/>
    <mergeCell ref="F68:F70"/>
    <mergeCell ref="C127:G127"/>
    <mergeCell ref="H127:K127"/>
    <mergeCell ref="C128:G128"/>
    <mergeCell ref="H128:K128"/>
    <mergeCell ref="A3:K3"/>
    <mergeCell ref="A44:K44"/>
    <mergeCell ref="A47:K47"/>
    <mergeCell ref="A53:K53"/>
    <mergeCell ref="A7:K7"/>
    <mergeCell ref="A8:K8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6" r:id="rId2"/>
  <rowBreaks count="1" manualBreakCount="1">
    <brk id="54" max="10" man="1"/>
  </rowBreaks>
  <ignoredErrors>
    <ignoredError sqref="H123 H88:H89 K88 K23 H72:H73 H75:H80" formula="1"/>
    <ignoredError sqref="B23:G23 I23:J23" formulaRange="1"/>
    <ignoredError sqref="H23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29"/>
  <sheetViews>
    <sheetView showGridLines="0" zoomScalePageLayoutView="0" workbookViewId="0" topLeftCell="B1">
      <selection activeCell="I25" sqref="I25:J25"/>
    </sheetView>
  </sheetViews>
  <sheetFormatPr defaultColWidth="9.140625" defaultRowHeight="11.25" customHeight="1"/>
  <cols>
    <col min="1" max="1" width="57.140625" style="1" customWidth="1"/>
    <col min="2" max="3" width="15.140625" style="1" customWidth="1"/>
    <col min="4" max="4" width="15.00390625" style="1" customWidth="1"/>
    <col min="5" max="5" width="14.57421875" style="1" customWidth="1"/>
    <col min="6" max="6" width="15.421875" style="1" customWidth="1"/>
    <col min="7" max="7" width="13.851562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6.00390625" style="1" customWidth="1"/>
    <col min="13" max="13" width="15.28125" style="1" bestFit="1" customWidth="1"/>
    <col min="14" max="14" width="14.28125" style="1" bestFit="1" customWidth="1"/>
    <col min="15" max="15" width="12.8515625" style="1" bestFit="1" customWidth="1"/>
    <col min="16" max="16" width="14.28125" style="1" bestFit="1" customWidth="1"/>
    <col min="17" max="17" width="9.421875" style="1" bestFit="1" customWidth="1"/>
    <col min="18" max="18" width="15.7109375" style="1" bestFit="1" customWidth="1"/>
    <col min="19" max="19" width="12.8515625" style="1" bestFit="1" customWidth="1"/>
    <col min="20" max="20" width="12.140625" style="1" bestFit="1" customWidth="1"/>
    <col min="21" max="21" width="15.7109375" style="1" bestFit="1" customWidth="1"/>
    <col min="22" max="16384" width="9.140625" style="1" customWidth="1"/>
  </cols>
  <sheetData>
    <row r="3" spans="1:11" ht="11.2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109" t="s">
        <v>25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1.25" customHeight="1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4" customFormat="1" ht="11.25" customHeight="1">
      <c r="A9" s="122" t="s">
        <v>26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s="4" customFormat="1" ht="11.25" customHeight="1">
      <c r="A10" s="109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s="4" customFormat="1" ht="11.25" customHeight="1">
      <c r="A11" s="109" t="s">
        <v>105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2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58" t="s">
        <v>106</v>
      </c>
      <c r="L13" s="22">
        <v>12325241647.95</v>
      </c>
      <c r="M13" s="22">
        <v>10783061402.12</v>
      </c>
      <c r="N13" s="22">
        <v>2932393556.7999997</v>
      </c>
      <c r="O13" s="22">
        <v>13319157.54</v>
      </c>
      <c r="P13" s="22">
        <v>3403363352.3</v>
      </c>
      <c r="Q13" s="22">
        <v>0</v>
      </c>
      <c r="R13" s="22">
        <v>-4806895820.810001</v>
      </c>
      <c r="S13" s="22">
        <v>269338590.09000003</v>
      </c>
      <c r="T13" s="22">
        <v>15679237.999999998</v>
      </c>
      <c r="U13" s="22">
        <v>-5076234410.9</v>
      </c>
    </row>
    <row r="14" spans="1:21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85">
        <f>L13-B24</f>
        <v>-12109342971.740002</v>
      </c>
      <c r="M14" s="85">
        <f aca="true" t="shared" si="0" ref="M14:U14">M13-C24</f>
        <v>2974449959.6100006</v>
      </c>
      <c r="N14" s="85">
        <f t="shared" si="0"/>
        <v>788217035.4499998</v>
      </c>
      <c r="O14" s="85">
        <f t="shared" si="0"/>
        <v>7175269.979999999</v>
      </c>
      <c r="P14" s="85">
        <f t="shared" si="0"/>
        <v>4387254.4599990845</v>
      </c>
      <c r="Q14" s="85">
        <f t="shared" si="0"/>
        <v>0</v>
      </c>
      <c r="R14" s="85">
        <f t="shared" si="0"/>
        <v>-15883572491.240002</v>
      </c>
      <c r="S14" s="85">
        <f t="shared" si="0"/>
        <v>-131579014.00999999</v>
      </c>
      <c r="T14" s="85">
        <f t="shared" si="0"/>
        <v>13799322.249999998</v>
      </c>
      <c r="U14" s="85">
        <f t="shared" si="0"/>
        <v>-15751993477.23</v>
      </c>
    </row>
    <row r="15" spans="1:21" ht="11.25" customHeight="1">
      <c r="A15" s="117" t="s">
        <v>7</v>
      </c>
      <c r="B15" s="120" t="s">
        <v>8</v>
      </c>
      <c r="C15" s="110" t="s">
        <v>10</v>
      </c>
      <c r="D15" s="111"/>
      <c r="E15" s="111"/>
      <c r="F15" s="112"/>
      <c r="G15" s="120" t="s">
        <v>20</v>
      </c>
      <c r="H15" s="120" t="s">
        <v>78</v>
      </c>
      <c r="I15" s="120" t="s">
        <v>18</v>
      </c>
      <c r="J15" s="113" t="s">
        <v>3</v>
      </c>
      <c r="K15" s="113" t="s">
        <v>72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1.25" customHeight="1">
      <c r="A16" s="118"/>
      <c r="B16" s="121"/>
      <c r="C16" s="113" t="s">
        <v>11</v>
      </c>
      <c r="D16" s="117"/>
      <c r="E16" s="120" t="s">
        <v>14</v>
      </c>
      <c r="F16" s="120" t="s">
        <v>16</v>
      </c>
      <c r="G16" s="121"/>
      <c r="H16" s="121"/>
      <c r="I16" s="121"/>
      <c r="J16" s="114"/>
      <c r="K16" s="114"/>
      <c r="L16" s="22">
        <v>6078012182.28</v>
      </c>
      <c r="M16" s="22">
        <v>8587307851.589999</v>
      </c>
      <c r="N16" s="22">
        <v>889597303.48</v>
      </c>
      <c r="O16" s="22">
        <v>1235072.69</v>
      </c>
      <c r="P16" s="22">
        <v>781986846.81</v>
      </c>
      <c r="Q16" s="22">
        <v>0</v>
      </c>
      <c r="R16" s="22">
        <v>-4182114892.2899995</v>
      </c>
      <c r="S16" s="22">
        <v>68721451.78</v>
      </c>
      <c r="T16" s="22">
        <v>13034550.35</v>
      </c>
      <c r="U16" s="22">
        <v>-4250836344.069999</v>
      </c>
    </row>
    <row r="17" spans="1:21" ht="11.25" customHeight="1">
      <c r="A17" s="118"/>
      <c r="B17" s="121"/>
      <c r="C17" s="115"/>
      <c r="D17" s="119"/>
      <c r="E17" s="121"/>
      <c r="F17" s="121"/>
      <c r="G17" s="121"/>
      <c r="H17" s="121"/>
      <c r="I17" s="121"/>
      <c r="J17" s="114"/>
      <c r="K17" s="114"/>
      <c r="L17" s="30">
        <f>B23-L16</f>
        <v>2586296204.339999</v>
      </c>
      <c r="M17" s="30">
        <f aca="true" t="shared" si="1" ref="M17:U17">C23-M16</f>
        <v>-2075512002.0499983</v>
      </c>
      <c r="N17" s="30">
        <f t="shared" si="1"/>
        <v>55885037.01000011</v>
      </c>
      <c r="O17" s="30">
        <f t="shared" si="1"/>
        <v>4317841</v>
      </c>
      <c r="P17" s="30">
        <f t="shared" si="1"/>
        <v>26323097.169999838</v>
      </c>
      <c r="Q17" s="30">
        <f t="shared" si="1"/>
        <v>0</v>
      </c>
      <c r="R17" s="30">
        <f t="shared" si="1"/>
        <v>4575282231.209999</v>
      </c>
      <c r="S17" s="30">
        <f t="shared" si="1"/>
        <v>39539046.05</v>
      </c>
      <c r="T17" s="30">
        <f t="shared" si="1"/>
        <v>-13001512.51</v>
      </c>
      <c r="U17" s="30">
        <f t="shared" si="1"/>
        <v>4535743185.159998</v>
      </c>
    </row>
    <row r="18" spans="1:11" ht="34.5" customHeight="1">
      <c r="A18" s="118"/>
      <c r="B18" s="121"/>
      <c r="C18" s="57" t="s">
        <v>2</v>
      </c>
      <c r="D18" s="57" t="s">
        <v>1</v>
      </c>
      <c r="E18" s="121"/>
      <c r="F18" s="121"/>
      <c r="G18" s="121"/>
      <c r="H18" s="121"/>
      <c r="I18" s="121"/>
      <c r="J18" s="114"/>
      <c r="K18" s="114"/>
    </row>
    <row r="19" spans="1:11" ht="19.5" customHeight="1">
      <c r="A19" s="119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92</v>
      </c>
      <c r="J19" s="115"/>
      <c r="K19" s="18" t="s">
        <v>73</v>
      </c>
    </row>
    <row r="20" spans="1:12" ht="11.25" customHeight="1">
      <c r="A20" s="19" t="s">
        <v>69</v>
      </c>
      <c r="B20" s="20">
        <f aca="true" t="shared" si="2" ref="B20:J20">B21+B22</f>
        <v>0</v>
      </c>
      <c r="C20" s="20">
        <f t="shared" si="2"/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1">
        <f t="shared" si="2"/>
        <v>0</v>
      </c>
      <c r="J20" s="21">
        <f t="shared" si="2"/>
        <v>0</v>
      </c>
      <c r="K20" s="21">
        <f>K21+K22</f>
        <v>0</v>
      </c>
      <c r="L20" s="22"/>
    </row>
    <row r="21" spans="1:13" ht="11.25" customHeight="1">
      <c r="A21" s="23" t="s">
        <v>23</v>
      </c>
      <c r="B21" s="24"/>
      <c r="C21" s="24"/>
      <c r="D21" s="24"/>
      <c r="E21" s="24"/>
      <c r="F21" s="24"/>
      <c r="G21" s="25"/>
      <c r="H21" s="24"/>
      <c r="I21" s="25"/>
      <c r="J21" s="25"/>
      <c r="K21" s="25"/>
      <c r="L21" s="26"/>
      <c r="M21" s="26"/>
    </row>
    <row r="22" spans="1:13" ht="11.25" customHeight="1">
      <c r="A22" s="27" t="s">
        <v>79</v>
      </c>
      <c r="B22" s="28"/>
      <c r="C22" s="28"/>
      <c r="D22" s="28"/>
      <c r="E22" s="28"/>
      <c r="F22" s="28"/>
      <c r="G22" s="29"/>
      <c r="H22" s="28"/>
      <c r="I22" s="29"/>
      <c r="J22" s="29"/>
      <c r="K22" s="29"/>
      <c r="L22" s="30" t="s">
        <v>68</v>
      </c>
      <c r="M22" s="31"/>
    </row>
    <row r="23" spans="1:11" ht="11.25" customHeight="1">
      <c r="A23" s="32" t="s">
        <v>70</v>
      </c>
      <c r="B23" s="76">
        <f>'Anexo V - RP'!B23</f>
        <v>8664308386.619999</v>
      </c>
      <c r="C23" s="77">
        <f>'Anexo V - RP'!C23</f>
        <v>6511795849.540001</v>
      </c>
      <c r="D23" s="78">
        <f>'Anexo V - RP'!D23</f>
        <v>945482340.4900001</v>
      </c>
      <c r="E23" s="77">
        <f>'Anexo V - RP'!E23</f>
        <v>5552913.69</v>
      </c>
      <c r="F23" s="78">
        <f>'Anexo V - RP'!F23</f>
        <v>808309943.9799998</v>
      </c>
      <c r="G23" s="78">
        <f>'Anexo V - RP'!G23</f>
        <v>0</v>
      </c>
      <c r="H23" s="77">
        <f>B23-(C23+D23+E23+F23)-G23</f>
        <v>393167338.9199991</v>
      </c>
      <c r="I23" s="77">
        <f>'Anexo V - RP'!I23</f>
        <v>108260497.83</v>
      </c>
      <c r="J23" s="79">
        <f>'Anexo V - RP'!J23</f>
        <v>33037.84</v>
      </c>
      <c r="K23" s="78">
        <f>H23-I23</f>
        <v>284906841.08999914</v>
      </c>
    </row>
    <row r="24" spans="1:14" ht="23.25" customHeight="1">
      <c r="A24" s="27" t="s">
        <v>141</v>
      </c>
      <c r="B24" s="80">
        <f>'Anexo V - RP'!B123</f>
        <v>24434584619.690002</v>
      </c>
      <c r="C24" s="80">
        <f>'Anexo V - RP'!C123</f>
        <v>7808611442.51</v>
      </c>
      <c r="D24" s="80">
        <f>'Anexo V - RP'!D123</f>
        <v>2144176521.35</v>
      </c>
      <c r="E24" s="80">
        <f>'Anexo V - RP'!E123</f>
        <v>6143887.5600000005</v>
      </c>
      <c r="F24" s="80">
        <f>'Anexo V - RP'!F123</f>
        <v>3398976097.840001</v>
      </c>
      <c r="G24" s="81">
        <f>'Anexo V - RP'!G123</f>
        <v>0</v>
      </c>
      <c r="H24" s="80">
        <f>B24-(C24+D24+E24+F24)-G24</f>
        <v>11076676670.43</v>
      </c>
      <c r="I24" s="81">
        <f>'Anexo V - RP'!I123</f>
        <v>400917604.1</v>
      </c>
      <c r="J24" s="82">
        <f>'Anexo V - RP'!J123</f>
        <v>1879915.7499999998</v>
      </c>
      <c r="K24" s="82">
        <f>H24-I24</f>
        <v>10675759066.33</v>
      </c>
      <c r="L24" s="1" t="s">
        <v>74</v>
      </c>
      <c r="M24" s="26"/>
      <c r="N24" s="26"/>
    </row>
    <row r="25" spans="1:14" ht="11.25" customHeight="1">
      <c r="A25" s="59" t="s">
        <v>24</v>
      </c>
      <c r="B25" s="83">
        <f>B24-B23</f>
        <v>15770276233.070004</v>
      </c>
      <c r="C25" s="83">
        <f aca="true" t="shared" si="3" ref="C25:K25">C24-C23</f>
        <v>1296815592.9699993</v>
      </c>
      <c r="D25" s="83">
        <f t="shared" si="3"/>
        <v>1198694180.8599997</v>
      </c>
      <c r="E25" s="83">
        <f t="shared" si="3"/>
        <v>590973.8700000001</v>
      </c>
      <c r="F25" s="83">
        <f t="shared" si="3"/>
        <v>2590666153.8600016</v>
      </c>
      <c r="G25" s="84">
        <f t="shared" si="3"/>
        <v>0</v>
      </c>
      <c r="H25" s="83">
        <f t="shared" si="3"/>
        <v>10683509331.510002</v>
      </c>
      <c r="I25" s="84">
        <f t="shared" si="3"/>
        <v>292657106.27000004</v>
      </c>
      <c r="J25" s="84">
        <f t="shared" si="3"/>
        <v>1846877.9099999997</v>
      </c>
      <c r="K25" s="84">
        <f t="shared" si="3"/>
        <v>10390852225.240002</v>
      </c>
      <c r="L25" s="1" t="s">
        <v>75</v>
      </c>
      <c r="M25" s="26"/>
      <c r="N25" s="26"/>
    </row>
    <row r="26" spans="1:14" ht="11.25" customHeight="1">
      <c r="A26" s="27"/>
      <c r="B26" s="28"/>
      <c r="C26" s="28"/>
      <c r="D26" s="28"/>
      <c r="E26" s="28"/>
      <c r="F26" s="28"/>
      <c r="G26" s="29"/>
      <c r="H26" s="28"/>
      <c r="I26" s="29"/>
      <c r="J26" s="29"/>
      <c r="K26" s="29"/>
      <c r="L26" s="1" t="s">
        <v>75</v>
      </c>
      <c r="M26" s="26"/>
      <c r="N26" s="26"/>
    </row>
    <row r="27" spans="1:14" ht="11.25" customHeight="1">
      <c r="A27" s="27"/>
      <c r="B27" s="28"/>
      <c r="C27" s="28"/>
      <c r="D27" s="28"/>
      <c r="E27" s="28"/>
      <c r="F27" s="28"/>
      <c r="G27" s="29"/>
      <c r="H27" s="28"/>
      <c r="I27" s="29"/>
      <c r="J27" s="29"/>
      <c r="K27" s="29"/>
      <c r="L27" s="1" t="s">
        <v>76</v>
      </c>
      <c r="M27" s="26"/>
      <c r="N27" s="26"/>
    </row>
    <row r="28" spans="1:14" ht="11.25" customHeight="1">
      <c r="A28" s="27"/>
      <c r="B28" s="28"/>
      <c r="C28" s="28"/>
      <c r="D28" s="28"/>
      <c r="E28" s="28"/>
      <c r="F28" s="28"/>
      <c r="G28" s="29"/>
      <c r="H28" s="28"/>
      <c r="I28" s="29"/>
      <c r="J28" s="29"/>
      <c r="K28" s="29"/>
      <c r="L28" s="1" t="s">
        <v>75</v>
      </c>
      <c r="M28" s="26"/>
      <c r="N28" s="26"/>
    </row>
    <row r="29" spans="1:14" ht="11.25" customHeight="1">
      <c r="A29" s="23"/>
      <c r="B29" s="24"/>
      <c r="C29" s="24"/>
      <c r="D29" s="24"/>
      <c r="E29" s="24"/>
      <c r="F29" s="24"/>
      <c r="G29" s="25"/>
      <c r="H29" s="24"/>
      <c r="I29" s="25"/>
      <c r="J29" s="25"/>
      <c r="K29" s="25"/>
      <c r="L29" s="1" t="s">
        <v>75</v>
      </c>
      <c r="M29" s="26"/>
      <c r="N29" s="26"/>
    </row>
    <row r="30" spans="1:14" ht="11.25">
      <c r="A30" s="23"/>
      <c r="B30" s="24"/>
      <c r="C30" s="24"/>
      <c r="D30" s="24"/>
      <c r="E30" s="24"/>
      <c r="F30" s="24"/>
      <c r="G30" s="25"/>
      <c r="H30" s="24"/>
      <c r="I30" s="25"/>
      <c r="J30" s="25"/>
      <c r="K30" s="25"/>
      <c r="L30" s="1" t="s">
        <v>75</v>
      </c>
      <c r="M30" s="26"/>
      <c r="N30" s="26"/>
    </row>
    <row r="31" spans="1:14" ht="11.25" customHeight="1">
      <c r="A31" s="23"/>
      <c r="B31" s="24"/>
      <c r="C31" s="24"/>
      <c r="D31" s="24"/>
      <c r="E31" s="24"/>
      <c r="F31" s="24"/>
      <c r="G31" s="25"/>
      <c r="H31" s="24"/>
      <c r="I31" s="25"/>
      <c r="J31" s="25"/>
      <c r="K31" s="25"/>
      <c r="L31" s="1" t="s">
        <v>75</v>
      </c>
      <c r="M31" s="26"/>
      <c r="N31" s="26"/>
    </row>
    <row r="32" spans="1:14" ht="11.25" customHeight="1">
      <c r="A32" s="23"/>
      <c r="B32" s="24"/>
      <c r="C32" s="24"/>
      <c r="D32" s="24"/>
      <c r="E32" s="24"/>
      <c r="F32" s="24"/>
      <c r="G32" s="25"/>
      <c r="H32" s="24"/>
      <c r="I32" s="25"/>
      <c r="J32" s="25"/>
      <c r="K32" s="25"/>
      <c r="L32" s="1" t="s">
        <v>75</v>
      </c>
      <c r="M32" s="31"/>
      <c r="N32" s="26"/>
    </row>
    <row r="33" spans="1:14" ht="11.25" customHeight="1">
      <c r="A33" s="33"/>
      <c r="B33" s="24"/>
      <c r="C33" s="24"/>
      <c r="D33" s="24"/>
      <c r="E33" s="24"/>
      <c r="F33" s="24"/>
      <c r="G33" s="25"/>
      <c r="H33" s="24"/>
      <c r="I33" s="25"/>
      <c r="J33" s="25"/>
      <c r="K33" s="25"/>
      <c r="L33" s="1" t="s">
        <v>75</v>
      </c>
      <c r="M33" s="26"/>
      <c r="N33" s="26"/>
    </row>
    <row r="34" spans="1:14" s="34" customFormat="1" ht="11.25" customHeight="1">
      <c r="A34" s="27"/>
      <c r="B34" s="28"/>
      <c r="C34" s="28"/>
      <c r="D34" s="28"/>
      <c r="E34" s="28"/>
      <c r="F34" s="28"/>
      <c r="G34" s="29"/>
      <c r="H34" s="28"/>
      <c r="I34" s="29"/>
      <c r="J34" s="29"/>
      <c r="K34" s="29"/>
      <c r="L34" s="34" t="s">
        <v>75</v>
      </c>
      <c r="M34" s="26"/>
      <c r="N34" s="26"/>
    </row>
    <row r="35" spans="1:12" ht="11.25" customHeight="1">
      <c r="A35" s="19" t="s">
        <v>19</v>
      </c>
      <c r="B35" s="20">
        <f aca="true" t="shared" si="4" ref="B35:J35">B20+B23</f>
        <v>8664308386.619999</v>
      </c>
      <c r="C35" s="20">
        <f t="shared" si="4"/>
        <v>6511795849.540001</v>
      </c>
      <c r="D35" s="20">
        <f t="shared" si="4"/>
        <v>945482340.4900001</v>
      </c>
      <c r="E35" s="20">
        <f t="shared" si="4"/>
        <v>5552913.69</v>
      </c>
      <c r="F35" s="20">
        <f t="shared" si="4"/>
        <v>808309943.9799998</v>
      </c>
      <c r="G35" s="21">
        <f t="shared" si="4"/>
        <v>0</v>
      </c>
      <c r="H35" s="20">
        <f t="shared" si="4"/>
        <v>393167338.9199991</v>
      </c>
      <c r="I35" s="21">
        <f t="shared" si="4"/>
        <v>108260497.83</v>
      </c>
      <c r="J35" s="21">
        <f t="shared" si="4"/>
        <v>33037.84</v>
      </c>
      <c r="K35" s="21">
        <f>K20+K23</f>
        <v>284906841.08999914</v>
      </c>
      <c r="L35" s="30"/>
    </row>
    <row r="36" spans="1:11" ht="11.25" customHeight="1">
      <c r="A36" s="35" t="s">
        <v>27</v>
      </c>
      <c r="B36" s="35"/>
      <c r="C36" s="36"/>
      <c r="D36" s="36"/>
      <c r="E36" s="35"/>
      <c r="F36" s="36"/>
      <c r="G36" s="35"/>
      <c r="H36" s="35"/>
      <c r="I36" s="35"/>
      <c r="J36" s="37"/>
      <c r="K36" s="37" t="s">
        <v>64</v>
      </c>
    </row>
    <row r="37" spans="1:11" ht="11.25" customHeight="1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ht="11.25" customHeight="1">
      <c r="A38" s="1" t="s">
        <v>71</v>
      </c>
    </row>
    <row r="39" spans="1:11" ht="11.25" customHeight="1">
      <c r="A39" s="38" t="s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40"/>
    </row>
    <row r="40" spans="1:11" ht="11.25" customHeight="1">
      <c r="A40" s="1" t="s">
        <v>30</v>
      </c>
      <c r="K40" s="41"/>
    </row>
    <row r="41" spans="1:11" ht="11.25" customHeight="1">
      <c r="A41" s="1" t="s">
        <v>80</v>
      </c>
      <c r="K41" s="41"/>
    </row>
    <row r="42" spans="1:11" ht="11.25" customHeight="1">
      <c r="A42" s="1" t="s">
        <v>81</v>
      </c>
      <c r="K42" s="41"/>
    </row>
    <row r="43" spans="1:11" ht="23.25" customHeight="1">
      <c r="A43" s="107" t="s">
        <v>82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ht="11.25" customHeight="1">
      <c r="A44" s="1" t="s">
        <v>83</v>
      </c>
      <c r="B44" s="43"/>
      <c r="C44" s="43"/>
      <c r="D44" s="43"/>
      <c r="E44" s="43"/>
      <c r="F44" s="43"/>
      <c r="G44" s="43"/>
      <c r="H44" s="43"/>
      <c r="I44" s="43"/>
      <c r="J44" s="43"/>
      <c r="K44" s="42"/>
    </row>
    <row r="45" spans="1:11" ht="11.25" customHeight="1">
      <c r="A45" s="1" t="s">
        <v>84</v>
      </c>
      <c r="K45" s="42"/>
    </row>
    <row r="46" spans="1:11" ht="23.25" customHeight="1">
      <c r="A46" s="107" t="s">
        <v>85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1.25" customHeight="1">
      <c r="A47" s="1" t="s">
        <v>86</v>
      </c>
      <c r="K47" s="42"/>
    </row>
    <row r="48" spans="1:11" ht="11.25" customHeight="1">
      <c r="A48" s="1" t="s">
        <v>87</v>
      </c>
      <c r="K48" s="42"/>
    </row>
    <row r="49" spans="1:11" ht="11.25" customHeight="1">
      <c r="A49" s="1" t="s">
        <v>88</v>
      </c>
      <c r="K49" s="42"/>
    </row>
    <row r="50" spans="1:11" ht="11.25" customHeight="1">
      <c r="A50" s="1" t="s">
        <v>89</v>
      </c>
      <c r="K50" s="42"/>
    </row>
    <row r="51" spans="1:11" ht="11.25" customHeight="1">
      <c r="A51" s="1" t="s">
        <v>90</v>
      </c>
      <c r="K51" s="42"/>
    </row>
    <row r="52" spans="1:11" ht="34.5" customHeight="1">
      <c r="A52" s="107" t="s">
        <v>91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ht="11.25" customHeight="1">
      <c r="K53" s="42"/>
    </row>
    <row r="54" ht="11.25" customHeight="1">
      <c r="K54" s="42"/>
    </row>
    <row r="55" spans="2:11" ht="11.25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8" spans="10:11" ht="11.25" customHeight="1">
      <c r="J58" s="44"/>
      <c r="K58" s="44" t="s">
        <v>65</v>
      </c>
    </row>
    <row r="59" spans="1:1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1.25" customHeight="1">
      <c r="A60" s="109" t="s">
        <v>25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11.25" customHeight="1">
      <c r="A61" s="109" t="s">
        <v>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1.25" customHeight="1">
      <c r="A62" s="122" t="s">
        <v>26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</row>
    <row r="63" spans="1:11" ht="11.25" customHeight="1">
      <c r="A63" s="109" t="s">
        <v>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11.25" customHeight="1">
      <c r="A64" s="109" t="str">
        <f>A11</f>
        <v>JANEIRO A DEZEMBRO DE 2021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2" ht="11.25" customHeight="1">
      <c r="A65" s="3"/>
      <c r="B65" s="3"/>
      <c r="C65" s="3"/>
      <c r="D65" s="3"/>
      <c r="E65" s="3"/>
      <c r="F65" s="3"/>
      <c r="G65" s="3"/>
      <c r="J65" s="3"/>
      <c r="K65" s="45" t="str">
        <f>K13</f>
        <v>Emissão: XX/01/2022</v>
      </c>
      <c r="L65" s="45"/>
    </row>
    <row r="66" spans="1:12" ht="11.25" customHeight="1">
      <c r="A66" s="42"/>
      <c r="B66" s="42"/>
      <c r="C66" s="42"/>
      <c r="D66" s="42"/>
      <c r="E66" s="42"/>
      <c r="F66" s="42"/>
      <c r="G66" s="42"/>
      <c r="K66" s="46">
        <v>1</v>
      </c>
      <c r="L66" s="46"/>
    </row>
    <row r="67" spans="1:11" ht="22.5" customHeight="1">
      <c r="A67" s="116" t="s">
        <v>67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11.25" customHeight="1">
      <c r="A68" s="117" t="s">
        <v>7</v>
      </c>
      <c r="B68" s="120" t="s">
        <v>8</v>
      </c>
      <c r="C68" s="110" t="s">
        <v>10</v>
      </c>
      <c r="D68" s="111"/>
      <c r="E68" s="111"/>
      <c r="F68" s="112"/>
      <c r="G68" s="123" t="s">
        <v>20</v>
      </c>
      <c r="H68" s="120" t="s">
        <v>78</v>
      </c>
      <c r="I68" s="120" t="s">
        <v>18</v>
      </c>
      <c r="J68" s="113" t="s">
        <v>3</v>
      </c>
      <c r="K68" s="113" t="s">
        <v>72</v>
      </c>
    </row>
    <row r="69" spans="1:11" ht="11.25" customHeight="1">
      <c r="A69" s="118"/>
      <c r="B69" s="121"/>
      <c r="C69" s="113" t="s">
        <v>11</v>
      </c>
      <c r="D69" s="117"/>
      <c r="E69" s="120" t="s">
        <v>14</v>
      </c>
      <c r="F69" s="120" t="s">
        <v>16</v>
      </c>
      <c r="G69" s="124"/>
      <c r="H69" s="121"/>
      <c r="I69" s="121"/>
      <c r="J69" s="114"/>
      <c r="K69" s="114"/>
    </row>
    <row r="70" spans="1:11" ht="11.25" customHeight="1">
      <c r="A70" s="118"/>
      <c r="B70" s="121"/>
      <c r="C70" s="115"/>
      <c r="D70" s="119"/>
      <c r="E70" s="121"/>
      <c r="F70" s="121"/>
      <c r="G70" s="124"/>
      <c r="H70" s="121"/>
      <c r="I70" s="121"/>
      <c r="J70" s="114"/>
      <c r="K70" s="114"/>
    </row>
    <row r="71" spans="1:11" ht="33.75" customHeight="1">
      <c r="A71" s="118"/>
      <c r="B71" s="121"/>
      <c r="C71" s="104" t="s">
        <v>2</v>
      </c>
      <c r="D71" s="104" t="s">
        <v>1</v>
      </c>
      <c r="E71" s="121"/>
      <c r="F71" s="121"/>
      <c r="G71" s="124"/>
      <c r="H71" s="121"/>
      <c r="I71" s="121"/>
      <c r="J71" s="114"/>
      <c r="K71" s="114"/>
    </row>
    <row r="72" spans="1:11" ht="19.5" customHeight="1">
      <c r="A72" s="119"/>
      <c r="B72" s="16" t="s">
        <v>9</v>
      </c>
      <c r="C72" s="17" t="s">
        <v>12</v>
      </c>
      <c r="D72" s="17" t="s">
        <v>13</v>
      </c>
      <c r="E72" s="17" t="s">
        <v>15</v>
      </c>
      <c r="F72" s="17" t="s">
        <v>17</v>
      </c>
      <c r="G72" s="17" t="s">
        <v>21</v>
      </c>
      <c r="H72" s="17" t="s">
        <v>22</v>
      </c>
      <c r="I72" s="17" t="s">
        <v>92</v>
      </c>
      <c r="J72" s="115"/>
      <c r="K72" s="18" t="s">
        <v>73</v>
      </c>
    </row>
    <row r="73" spans="1:11" ht="11.25" customHeight="1">
      <c r="A73" s="32" t="s">
        <v>69</v>
      </c>
      <c r="B73" s="86">
        <f aca="true" t="shared" si="5" ref="B73:G73">SUM(B74:B88)</f>
        <v>9191227750.12</v>
      </c>
      <c r="C73" s="87">
        <f t="shared" si="5"/>
        <v>5160923988.330001</v>
      </c>
      <c r="D73" s="87">
        <f t="shared" si="5"/>
        <v>1653039852.6499999</v>
      </c>
      <c r="E73" s="88">
        <f t="shared" si="5"/>
        <v>556119.99</v>
      </c>
      <c r="F73" s="87">
        <f t="shared" si="5"/>
        <v>694089305.9300001</v>
      </c>
      <c r="G73" s="89">
        <f t="shared" si="5"/>
        <v>0</v>
      </c>
      <c r="H73" s="87">
        <f>(B73-(C73+D73+E73+F73)-G73)</f>
        <v>1682618483.2200003</v>
      </c>
      <c r="I73" s="87">
        <f>SUM(I74:I88)</f>
        <v>218761107.40000004</v>
      </c>
      <c r="J73" s="90">
        <f>SUM(J74:J88)</f>
        <v>1846236.8099999998</v>
      </c>
      <c r="K73" s="90">
        <f>SUM(K74:K88)</f>
        <v>1463857375.8200037</v>
      </c>
    </row>
    <row r="74" spans="1:11" ht="11.25" customHeight="1">
      <c r="A74" s="47" t="s">
        <v>103</v>
      </c>
      <c r="B74" s="91">
        <v>0.67</v>
      </c>
      <c r="C74" s="91">
        <v>0</v>
      </c>
      <c r="D74" s="91">
        <v>0</v>
      </c>
      <c r="E74" s="91">
        <v>0</v>
      </c>
      <c r="F74" s="91">
        <v>0</v>
      </c>
      <c r="G74" s="92">
        <v>0</v>
      </c>
      <c r="H74" s="91">
        <f aca="true" t="shared" si="6" ref="H74:H88">(B74-(C74+D74+E74+F74)-G74)</f>
        <v>0.67</v>
      </c>
      <c r="I74" s="92">
        <v>0</v>
      </c>
      <c r="J74" s="92">
        <v>0</v>
      </c>
      <c r="K74" s="93">
        <f>H74-I74</f>
        <v>0.67</v>
      </c>
    </row>
    <row r="75" spans="1:11" ht="11.25" customHeight="1">
      <c r="A75" s="47" t="s">
        <v>54</v>
      </c>
      <c r="B75" s="94">
        <v>-3286093548.38</v>
      </c>
      <c r="C75" s="94">
        <v>4501350992.76</v>
      </c>
      <c r="D75" s="94">
        <v>844735321.4</v>
      </c>
      <c r="E75" s="94">
        <v>0</v>
      </c>
      <c r="F75" s="94">
        <v>539894283.81</v>
      </c>
      <c r="G75" s="73">
        <v>0</v>
      </c>
      <c r="H75" s="94">
        <f t="shared" si="6"/>
        <v>-9172074146.349998</v>
      </c>
      <c r="I75" s="73">
        <v>49577494.31</v>
      </c>
      <c r="J75" s="73">
        <f>652615.33</f>
        <v>652615.33</v>
      </c>
      <c r="K75" s="72">
        <f>H75-I75</f>
        <v>-9221651640.659998</v>
      </c>
    </row>
    <row r="76" spans="1:11" ht="11.25" customHeight="1">
      <c r="A76" s="47" t="s">
        <v>55</v>
      </c>
      <c r="B76" s="94">
        <v>426136060.09</v>
      </c>
      <c r="C76" s="94">
        <v>21542043.56</v>
      </c>
      <c r="D76" s="94">
        <v>157920337.11</v>
      </c>
      <c r="E76" s="94">
        <v>0</v>
      </c>
      <c r="F76" s="94">
        <v>31435459.94</v>
      </c>
      <c r="G76" s="73">
        <v>0</v>
      </c>
      <c r="H76" s="94">
        <f t="shared" si="6"/>
        <v>215238219.47999996</v>
      </c>
      <c r="I76" s="73">
        <v>0</v>
      </c>
      <c r="J76" s="73">
        <v>0</v>
      </c>
      <c r="K76" s="72">
        <f aca="true" t="shared" si="7" ref="K76:K123">H76-I76</f>
        <v>215238219.47999996</v>
      </c>
    </row>
    <row r="77" spans="1:11" ht="11.25" customHeight="1">
      <c r="A77" s="47" t="s">
        <v>56</v>
      </c>
      <c r="B77" s="94">
        <v>30442684.66</v>
      </c>
      <c r="C77" s="73">
        <v>45010741.51</v>
      </c>
      <c r="D77" s="94">
        <v>0</v>
      </c>
      <c r="E77" s="73">
        <v>0</v>
      </c>
      <c r="F77" s="94">
        <v>18176758.31</v>
      </c>
      <c r="G77" s="73">
        <v>0</v>
      </c>
      <c r="H77" s="94">
        <f t="shared" si="6"/>
        <v>-32744815.159999993</v>
      </c>
      <c r="I77" s="73">
        <v>0</v>
      </c>
      <c r="J77" s="73">
        <v>0</v>
      </c>
      <c r="K77" s="72">
        <f t="shared" si="7"/>
        <v>-32744815.159999993</v>
      </c>
    </row>
    <row r="78" spans="1:11" ht="11.25" customHeight="1">
      <c r="A78" s="47" t="s">
        <v>57</v>
      </c>
      <c r="B78" s="94">
        <v>1054994361.53</v>
      </c>
      <c r="C78" s="94">
        <v>539563386.54</v>
      </c>
      <c r="D78" s="94">
        <v>374445738.01</v>
      </c>
      <c r="E78" s="73">
        <v>0</v>
      </c>
      <c r="F78" s="94">
        <v>6875885.11</v>
      </c>
      <c r="G78" s="73">
        <v>0</v>
      </c>
      <c r="H78" s="94">
        <f t="shared" si="6"/>
        <v>134109351.87</v>
      </c>
      <c r="I78" s="73">
        <v>0</v>
      </c>
      <c r="J78" s="73">
        <v>0</v>
      </c>
      <c r="K78" s="72">
        <f t="shared" si="7"/>
        <v>134109351.87</v>
      </c>
    </row>
    <row r="79" spans="1:11" ht="11.25" customHeight="1">
      <c r="A79" s="47" t="s">
        <v>94</v>
      </c>
      <c r="B79" s="94">
        <v>196569480.69</v>
      </c>
      <c r="C79" s="94">
        <v>15550337.33</v>
      </c>
      <c r="D79" s="94">
        <v>23202160.79</v>
      </c>
      <c r="E79" s="73">
        <v>0</v>
      </c>
      <c r="F79" s="94">
        <v>48891963.46</v>
      </c>
      <c r="G79" s="73">
        <v>0</v>
      </c>
      <c r="H79" s="94">
        <f t="shared" si="6"/>
        <v>108925019.11</v>
      </c>
      <c r="I79" s="73">
        <v>0</v>
      </c>
      <c r="J79" s="73">
        <f>4222.84</f>
        <v>4222.84</v>
      </c>
      <c r="K79" s="72">
        <f t="shared" si="7"/>
        <v>108925019.11</v>
      </c>
    </row>
    <row r="80" spans="1:11" ht="11.25" customHeight="1">
      <c r="A80" s="47" t="s">
        <v>58</v>
      </c>
      <c r="B80" s="95">
        <v>364367783.56</v>
      </c>
      <c r="C80" s="94">
        <v>13825593.23</v>
      </c>
      <c r="D80" s="94">
        <v>2129531.71</v>
      </c>
      <c r="E80" s="73">
        <v>0</v>
      </c>
      <c r="F80" s="94">
        <v>3059553.32</v>
      </c>
      <c r="G80" s="73">
        <v>0</v>
      </c>
      <c r="H80" s="94">
        <f t="shared" si="6"/>
        <v>345353105.3</v>
      </c>
      <c r="I80" s="73">
        <v>0</v>
      </c>
      <c r="J80" s="73">
        <v>0</v>
      </c>
      <c r="K80" s="72">
        <f t="shared" si="7"/>
        <v>345353105.3</v>
      </c>
    </row>
    <row r="81" spans="1:11" ht="11.25" customHeight="1">
      <c r="A81" s="47" t="s">
        <v>59</v>
      </c>
      <c r="B81" s="95">
        <v>39510586.54</v>
      </c>
      <c r="C81" s="73">
        <v>0</v>
      </c>
      <c r="D81" s="73">
        <v>2178614</v>
      </c>
      <c r="E81" s="73">
        <v>0</v>
      </c>
      <c r="F81" s="94">
        <v>0</v>
      </c>
      <c r="G81" s="73">
        <v>0</v>
      </c>
      <c r="H81" s="94">
        <f t="shared" si="6"/>
        <v>37331972.54</v>
      </c>
      <c r="I81" s="73">
        <v>0</v>
      </c>
      <c r="J81" s="73">
        <v>0</v>
      </c>
      <c r="K81" s="72">
        <f t="shared" si="7"/>
        <v>37331972.54</v>
      </c>
    </row>
    <row r="82" spans="1:11" ht="11.25" customHeight="1">
      <c r="A82" s="47" t="s">
        <v>110</v>
      </c>
      <c r="B82" s="95">
        <v>567474.17</v>
      </c>
      <c r="C82" s="73">
        <v>0</v>
      </c>
      <c r="D82" s="73">
        <v>0</v>
      </c>
      <c r="E82" s="73">
        <v>0</v>
      </c>
      <c r="F82" s="94">
        <v>0</v>
      </c>
      <c r="G82" s="73">
        <v>0</v>
      </c>
      <c r="H82" s="94">
        <f t="shared" si="6"/>
        <v>567474.17</v>
      </c>
      <c r="I82" s="73">
        <v>0</v>
      </c>
      <c r="J82" s="73">
        <v>0</v>
      </c>
      <c r="K82" s="72">
        <f t="shared" si="7"/>
        <v>567474.17</v>
      </c>
    </row>
    <row r="83" spans="1:11" ht="11.25" customHeight="1">
      <c r="A83" s="102" t="s">
        <v>111</v>
      </c>
      <c r="B83" s="95">
        <v>7493641707</v>
      </c>
      <c r="C83" s="73">
        <v>0</v>
      </c>
      <c r="D83" s="73">
        <v>62673807.75</v>
      </c>
      <c r="E83" s="73">
        <v>0</v>
      </c>
      <c r="F83" s="73">
        <v>4252551.65</v>
      </c>
      <c r="G83" s="73">
        <v>0</v>
      </c>
      <c r="H83" s="73">
        <f t="shared" si="6"/>
        <v>7426715347.6</v>
      </c>
      <c r="I83" s="73">
        <v>0</v>
      </c>
      <c r="J83" s="73">
        <f>10637.6</f>
        <v>10637.6</v>
      </c>
      <c r="K83" s="72">
        <f t="shared" si="7"/>
        <v>7426715347.6</v>
      </c>
    </row>
    <row r="84" spans="1:11" ht="11.25" customHeight="1">
      <c r="A84" s="48" t="s">
        <v>60</v>
      </c>
      <c r="B84" s="73">
        <v>24556793.9</v>
      </c>
      <c r="C84" s="73">
        <v>0</v>
      </c>
      <c r="D84" s="73">
        <v>0</v>
      </c>
      <c r="E84" s="73">
        <v>0</v>
      </c>
      <c r="F84" s="73">
        <v>2560043.82</v>
      </c>
      <c r="G84" s="73">
        <v>0</v>
      </c>
      <c r="H84" s="73">
        <f t="shared" si="6"/>
        <v>21996750.08</v>
      </c>
      <c r="I84" s="73">
        <v>0</v>
      </c>
      <c r="J84" s="73">
        <v>0</v>
      </c>
      <c r="K84" s="72">
        <f t="shared" si="7"/>
        <v>21996750.08</v>
      </c>
    </row>
    <row r="85" spans="1:11" ht="11.25" customHeight="1">
      <c r="A85" s="48" t="s">
        <v>99</v>
      </c>
      <c r="B85" s="73">
        <v>1438308.37</v>
      </c>
      <c r="C85" s="73">
        <v>733780.93</v>
      </c>
      <c r="D85" s="73">
        <v>0</v>
      </c>
      <c r="E85" s="73">
        <v>0</v>
      </c>
      <c r="F85" s="73">
        <v>337213.6</v>
      </c>
      <c r="G85" s="73">
        <v>0</v>
      </c>
      <c r="H85" s="73">
        <f t="shared" si="6"/>
        <v>367313.8400000001</v>
      </c>
      <c r="I85" s="73">
        <v>0</v>
      </c>
      <c r="J85" s="73">
        <v>0</v>
      </c>
      <c r="K85" s="72">
        <f t="shared" si="7"/>
        <v>367313.8400000001</v>
      </c>
    </row>
    <row r="86" spans="1:14" ht="11.25" customHeight="1">
      <c r="A86" s="48" t="s">
        <v>62</v>
      </c>
      <c r="B86" s="73">
        <v>2085953380.27</v>
      </c>
      <c r="C86" s="73">
        <v>4545872.54</v>
      </c>
      <c r="D86" s="73">
        <v>113947803.59</v>
      </c>
      <c r="E86" s="73">
        <v>479821.7</v>
      </c>
      <c r="F86" s="73">
        <v>24598188.88</v>
      </c>
      <c r="G86" s="73">
        <v>0</v>
      </c>
      <c r="H86" s="73">
        <f t="shared" si="6"/>
        <v>1942381693.56</v>
      </c>
      <c r="I86" s="73">
        <v>104303788.67</v>
      </c>
      <c r="J86" s="73">
        <f>11231.86</f>
        <v>11231.86</v>
      </c>
      <c r="K86" s="72">
        <f t="shared" si="7"/>
        <v>1838077904.8899999</v>
      </c>
      <c r="L86" s="26"/>
      <c r="M86" s="26"/>
      <c r="N86" s="26"/>
    </row>
    <row r="87" spans="1:14" ht="11.25" customHeight="1">
      <c r="A87" s="48" t="s">
        <v>63</v>
      </c>
      <c r="B87" s="73">
        <v>754403170.02</v>
      </c>
      <c r="C87" s="73">
        <v>18801239.93</v>
      </c>
      <c r="D87" s="73">
        <v>71806538.29</v>
      </c>
      <c r="E87" s="73">
        <v>76298.29</v>
      </c>
      <c r="F87" s="73">
        <v>14007404.03</v>
      </c>
      <c r="G87" s="73">
        <v>0</v>
      </c>
      <c r="H87" s="73">
        <f t="shared" si="6"/>
        <v>649711689.48</v>
      </c>
      <c r="I87" s="73">
        <v>64879824.42</v>
      </c>
      <c r="J87" s="73">
        <f>1167529.18</f>
        <v>1167529.18</v>
      </c>
      <c r="K87" s="72">
        <f t="shared" si="7"/>
        <v>584831865.0600001</v>
      </c>
      <c r="L87" s="26"/>
      <c r="M87" s="26"/>
      <c r="N87" s="26"/>
    </row>
    <row r="88" spans="1:14" ht="11.25" customHeight="1">
      <c r="A88" s="49" t="s">
        <v>112</v>
      </c>
      <c r="B88" s="96">
        <v>4739507.03</v>
      </c>
      <c r="C88" s="96">
        <v>0</v>
      </c>
      <c r="D88" s="96">
        <v>0</v>
      </c>
      <c r="E88" s="96">
        <v>0</v>
      </c>
      <c r="F88" s="96">
        <v>0</v>
      </c>
      <c r="G88" s="96">
        <v>0</v>
      </c>
      <c r="H88" s="96">
        <f t="shared" si="6"/>
        <v>4739507.03</v>
      </c>
      <c r="I88" s="96">
        <v>0</v>
      </c>
      <c r="J88" s="96">
        <v>0</v>
      </c>
      <c r="K88" s="72">
        <f t="shared" si="7"/>
        <v>4739507.03</v>
      </c>
      <c r="L88" s="26"/>
      <c r="M88" s="26"/>
      <c r="N88" s="26"/>
    </row>
    <row r="89" spans="1:14" ht="11.25" customHeight="1">
      <c r="A89" s="32" t="s">
        <v>70</v>
      </c>
      <c r="B89" s="97">
        <f aca="true" t="shared" si="8" ref="B89:G89">SUM(B90:B123)</f>
        <v>15243356869.570002</v>
      </c>
      <c r="C89" s="89">
        <f t="shared" si="8"/>
        <v>2647687454.1799994</v>
      </c>
      <c r="D89" s="98">
        <f t="shared" si="8"/>
        <v>491136668.6999999</v>
      </c>
      <c r="E89" s="89">
        <f t="shared" si="8"/>
        <v>5587767.57</v>
      </c>
      <c r="F89" s="98">
        <f t="shared" si="8"/>
        <v>2704886791.910001</v>
      </c>
      <c r="G89" s="98">
        <f t="shared" si="8"/>
        <v>0</v>
      </c>
      <c r="H89" s="89">
        <f>(B89-(C89+D89+E89+F89)-G89)</f>
        <v>9394058187.210001</v>
      </c>
      <c r="I89" s="89">
        <f>SUM(I90:I123)</f>
        <v>182156496.7</v>
      </c>
      <c r="J89" s="99">
        <f>SUM(J90:J123)</f>
        <v>33678.94</v>
      </c>
      <c r="K89" s="98">
        <f>SUM(K90:K123)</f>
        <v>9211901690.510002</v>
      </c>
      <c r="L89" s="26"/>
      <c r="M89" s="26"/>
      <c r="N89" s="26"/>
    </row>
    <row r="90" spans="1:14" ht="11.25" customHeight="1">
      <c r="A90" s="23" t="s">
        <v>31</v>
      </c>
      <c r="B90" s="73">
        <v>807054231.76</v>
      </c>
      <c r="C90" s="73">
        <v>0</v>
      </c>
      <c r="D90" s="73">
        <v>0</v>
      </c>
      <c r="E90" s="73">
        <v>0</v>
      </c>
      <c r="F90" s="73">
        <v>1562545221.05</v>
      </c>
      <c r="G90" s="72">
        <v>0</v>
      </c>
      <c r="H90" s="73">
        <f aca="true" t="shared" si="9" ref="H90:H123">(B90-(C90+D90+E90+F90)-G90)</f>
        <v>-755490989.29</v>
      </c>
      <c r="I90" s="72">
        <v>0</v>
      </c>
      <c r="J90" s="93">
        <v>0</v>
      </c>
      <c r="K90" s="93">
        <f t="shared" si="7"/>
        <v>-755490989.29</v>
      </c>
      <c r="L90" s="26"/>
      <c r="M90" s="26"/>
      <c r="N90" s="26"/>
    </row>
    <row r="91" spans="1:14" ht="11.25" customHeight="1">
      <c r="A91" s="23" t="s">
        <v>32</v>
      </c>
      <c r="B91" s="73">
        <v>61033612.44</v>
      </c>
      <c r="C91" s="73">
        <v>0</v>
      </c>
      <c r="D91" s="73">
        <v>0</v>
      </c>
      <c r="E91" s="73">
        <v>0</v>
      </c>
      <c r="F91" s="73">
        <v>0</v>
      </c>
      <c r="G91" s="72">
        <v>0</v>
      </c>
      <c r="H91" s="73">
        <f t="shared" si="9"/>
        <v>61033612.44</v>
      </c>
      <c r="I91" s="72">
        <v>0</v>
      </c>
      <c r="J91" s="72">
        <v>0</v>
      </c>
      <c r="K91" s="72">
        <f t="shared" si="7"/>
        <v>61033612.44</v>
      </c>
      <c r="L91" s="26"/>
      <c r="M91" s="31"/>
      <c r="N91" s="31"/>
    </row>
    <row r="92" spans="1:14" ht="11.25" customHeight="1">
      <c r="A92" s="27" t="s">
        <v>33</v>
      </c>
      <c r="B92" s="73">
        <v>369437612.6</v>
      </c>
      <c r="C92" s="73">
        <v>10540903.81</v>
      </c>
      <c r="D92" s="73">
        <v>31741674.99</v>
      </c>
      <c r="E92" s="73">
        <v>0</v>
      </c>
      <c r="F92" s="73">
        <v>165445.09</v>
      </c>
      <c r="G92" s="72">
        <v>0</v>
      </c>
      <c r="H92" s="73">
        <f t="shared" si="9"/>
        <v>326989588.71000004</v>
      </c>
      <c r="I92" s="72">
        <v>2081311</v>
      </c>
      <c r="J92" s="72">
        <f>32878.94</f>
        <v>32878.94</v>
      </c>
      <c r="K92" s="72">
        <f t="shared" si="7"/>
        <v>324908277.71000004</v>
      </c>
      <c r="L92" s="26"/>
      <c r="M92" s="31"/>
      <c r="N92" s="31"/>
    </row>
    <row r="93" spans="1:14" ht="11.25" customHeight="1">
      <c r="A93" s="23" t="s">
        <v>34</v>
      </c>
      <c r="B93" s="73">
        <v>2797773345.87</v>
      </c>
      <c r="C93" s="73">
        <v>44103444.9</v>
      </c>
      <c r="D93" s="73">
        <v>4675056.01</v>
      </c>
      <c r="E93" s="73">
        <v>0</v>
      </c>
      <c r="F93" s="73">
        <v>175414538.53</v>
      </c>
      <c r="G93" s="72">
        <v>0</v>
      </c>
      <c r="H93" s="73">
        <f t="shared" si="9"/>
        <v>2573580306.43</v>
      </c>
      <c r="I93" s="72">
        <v>60386078.69</v>
      </c>
      <c r="J93" s="72">
        <v>0</v>
      </c>
      <c r="K93" s="72">
        <f t="shared" si="7"/>
        <v>2513194227.74</v>
      </c>
      <c r="L93" s="26"/>
      <c r="M93" s="26"/>
      <c r="N93" s="26"/>
    </row>
    <row r="94" spans="1:14" ht="11.25" customHeight="1">
      <c r="A94" s="23" t="s">
        <v>35</v>
      </c>
      <c r="B94" s="73">
        <v>692508364.88</v>
      </c>
      <c r="C94" s="73">
        <v>1255080.33</v>
      </c>
      <c r="D94" s="73">
        <v>1496806.19</v>
      </c>
      <c r="E94" s="73">
        <v>4317841</v>
      </c>
      <c r="F94" s="73">
        <v>4728921.95</v>
      </c>
      <c r="G94" s="72">
        <v>0</v>
      </c>
      <c r="H94" s="73">
        <f t="shared" si="9"/>
        <v>680709715.41</v>
      </c>
      <c r="I94" s="72">
        <v>11358.87</v>
      </c>
      <c r="J94" s="72">
        <v>0</v>
      </c>
      <c r="K94" s="72">
        <f t="shared" si="7"/>
        <v>680698356.54</v>
      </c>
      <c r="L94" s="26"/>
      <c r="M94" s="31"/>
      <c r="N94" s="31"/>
    </row>
    <row r="95" spans="1:14" ht="11.25" customHeight="1">
      <c r="A95" s="23" t="s">
        <v>36</v>
      </c>
      <c r="B95" s="73">
        <v>1495520083.22</v>
      </c>
      <c r="C95" s="73">
        <v>146986.37</v>
      </c>
      <c r="D95" s="73">
        <v>256956.19</v>
      </c>
      <c r="E95" s="73">
        <v>0</v>
      </c>
      <c r="F95" s="73">
        <v>3263881.66</v>
      </c>
      <c r="G95" s="72">
        <v>0</v>
      </c>
      <c r="H95" s="73">
        <f t="shared" si="9"/>
        <v>1491852259</v>
      </c>
      <c r="I95" s="72">
        <v>0</v>
      </c>
      <c r="J95" s="72">
        <v>0</v>
      </c>
      <c r="K95" s="72">
        <f t="shared" si="7"/>
        <v>1491852259</v>
      </c>
      <c r="L95" s="26"/>
      <c r="M95" s="26"/>
      <c r="N95" s="26"/>
    </row>
    <row r="96" spans="1:14" ht="11.25" customHeight="1">
      <c r="A96" s="23" t="s">
        <v>37</v>
      </c>
      <c r="B96" s="73">
        <v>1753702472.03</v>
      </c>
      <c r="C96" s="73">
        <v>2518663030.85</v>
      </c>
      <c r="D96" s="73">
        <v>82516589.64</v>
      </c>
      <c r="E96" s="73">
        <v>0</v>
      </c>
      <c r="F96" s="73">
        <v>67212100.22</v>
      </c>
      <c r="G96" s="72">
        <v>0</v>
      </c>
      <c r="H96" s="73">
        <f t="shared" si="9"/>
        <v>-914689248.6799996</v>
      </c>
      <c r="I96" s="72">
        <v>0</v>
      </c>
      <c r="J96" s="72">
        <v>0</v>
      </c>
      <c r="K96" s="72">
        <f t="shared" si="7"/>
        <v>-914689248.6799996</v>
      </c>
      <c r="L96" s="26"/>
      <c r="M96" s="26"/>
      <c r="N96" s="26"/>
    </row>
    <row r="97" spans="1:14" ht="11.25" customHeight="1">
      <c r="A97" s="23" t="s">
        <v>38</v>
      </c>
      <c r="B97" s="73">
        <v>7264469.97</v>
      </c>
      <c r="C97" s="73">
        <v>3972.95</v>
      </c>
      <c r="D97" s="73">
        <v>632339.47</v>
      </c>
      <c r="E97" s="73">
        <v>0</v>
      </c>
      <c r="F97" s="73">
        <v>40278.12</v>
      </c>
      <c r="G97" s="72">
        <v>0</v>
      </c>
      <c r="H97" s="73">
        <f t="shared" si="9"/>
        <v>6587879.43</v>
      </c>
      <c r="I97" s="72">
        <v>0</v>
      </c>
      <c r="J97" s="72">
        <v>0</v>
      </c>
      <c r="K97" s="72">
        <f t="shared" si="7"/>
        <v>6587879.43</v>
      </c>
      <c r="L97" s="26"/>
      <c r="M97" s="26"/>
      <c r="N97" s="26"/>
    </row>
    <row r="98" spans="1:14" ht="11.25" customHeight="1">
      <c r="A98" s="23" t="s">
        <v>39</v>
      </c>
      <c r="B98" s="73">
        <v>501490.15</v>
      </c>
      <c r="C98" s="73">
        <v>0</v>
      </c>
      <c r="D98" s="73">
        <v>0</v>
      </c>
      <c r="E98" s="73">
        <v>0</v>
      </c>
      <c r="F98" s="73">
        <v>49266399.3</v>
      </c>
      <c r="G98" s="72">
        <v>0</v>
      </c>
      <c r="H98" s="73">
        <f t="shared" si="9"/>
        <v>-48764909.15</v>
      </c>
      <c r="I98" s="72">
        <v>0</v>
      </c>
      <c r="J98" s="72">
        <v>0</v>
      </c>
      <c r="K98" s="72">
        <f t="shared" si="7"/>
        <v>-48764909.15</v>
      </c>
      <c r="L98" s="26"/>
      <c r="M98" s="26"/>
      <c r="N98" s="26"/>
    </row>
    <row r="99" spans="1:14" ht="11.25" customHeight="1">
      <c r="A99" s="23" t="s">
        <v>113</v>
      </c>
      <c r="B99" s="73">
        <v>184012076.46</v>
      </c>
      <c r="C99" s="73">
        <v>0</v>
      </c>
      <c r="D99" s="73">
        <v>1259273.31</v>
      </c>
      <c r="E99" s="73">
        <v>0</v>
      </c>
      <c r="F99" s="73">
        <v>1224205.79</v>
      </c>
      <c r="G99" s="72">
        <v>0</v>
      </c>
      <c r="H99" s="73">
        <f t="shared" si="9"/>
        <v>181528597.36</v>
      </c>
      <c r="I99" s="72">
        <v>0</v>
      </c>
      <c r="J99" s="72">
        <v>0</v>
      </c>
      <c r="K99" s="72">
        <f t="shared" si="7"/>
        <v>181528597.36</v>
      </c>
      <c r="L99" s="26"/>
      <c r="M99" s="26"/>
      <c r="N99" s="26"/>
    </row>
    <row r="100" spans="1:14" ht="11.25" customHeight="1">
      <c r="A100" s="23" t="s">
        <v>114</v>
      </c>
      <c r="B100" s="73">
        <v>471385200.19</v>
      </c>
      <c r="C100" s="73">
        <v>0</v>
      </c>
      <c r="D100" s="73">
        <v>12629043.85</v>
      </c>
      <c r="E100" s="73">
        <v>0</v>
      </c>
      <c r="F100" s="73">
        <v>225707.25</v>
      </c>
      <c r="G100" s="72">
        <v>0</v>
      </c>
      <c r="H100" s="73">
        <f t="shared" si="9"/>
        <v>458530449.09</v>
      </c>
      <c r="I100" s="72">
        <v>0</v>
      </c>
      <c r="J100" s="72">
        <v>0</v>
      </c>
      <c r="K100" s="72">
        <f t="shared" si="7"/>
        <v>458530449.09</v>
      </c>
      <c r="L100" s="26"/>
      <c r="M100" s="26"/>
      <c r="N100" s="26"/>
    </row>
    <row r="101" spans="1:14" ht="11.25" customHeight="1">
      <c r="A101" s="23" t="s">
        <v>40</v>
      </c>
      <c r="B101" s="73">
        <v>130324952.44</v>
      </c>
      <c r="C101" s="73">
        <v>0</v>
      </c>
      <c r="D101" s="73">
        <v>0</v>
      </c>
      <c r="E101" s="73">
        <v>0</v>
      </c>
      <c r="F101" s="73">
        <v>130793214.85</v>
      </c>
      <c r="G101" s="72">
        <v>0</v>
      </c>
      <c r="H101" s="73">
        <f t="shared" si="9"/>
        <v>-468262.4099999964</v>
      </c>
      <c r="I101" s="72">
        <v>0</v>
      </c>
      <c r="J101" s="72">
        <v>0</v>
      </c>
      <c r="K101" s="72">
        <f t="shared" si="7"/>
        <v>-468262.4099999964</v>
      </c>
      <c r="L101" s="26"/>
      <c r="M101" s="26"/>
      <c r="N101" s="26"/>
    </row>
    <row r="102" spans="1:14" ht="11.25" customHeight="1">
      <c r="A102" s="33" t="s">
        <v>41</v>
      </c>
      <c r="B102" s="73">
        <v>2.68</v>
      </c>
      <c r="C102" s="73">
        <v>0</v>
      </c>
      <c r="D102" s="73">
        <v>0</v>
      </c>
      <c r="E102" s="73">
        <v>0</v>
      </c>
      <c r="F102" s="73">
        <v>0</v>
      </c>
      <c r="G102" s="72">
        <v>0</v>
      </c>
      <c r="H102" s="73">
        <f t="shared" si="9"/>
        <v>2.68</v>
      </c>
      <c r="I102" s="72">
        <v>0</v>
      </c>
      <c r="J102" s="72">
        <v>0</v>
      </c>
      <c r="K102" s="72">
        <f t="shared" si="7"/>
        <v>2.68</v>
      </c>
      <c r="L102" s="26"/>
      <c r="M102" s="26"/>
      <c r="N102" s="26"/>
    </row>
    <row r="103" spans="1:14" ht="11.25" customHeight="1">
      <c r="A103" s="23" t="s">
        <v>42</v>
      </c>
      <c r="B103" s="73">
        <v>201497077.81</v>
      </c>
      <c r="C103" s="73">
        <v>0</v>
      </c>
      <c r="D103" s="73">
        <v>0</v>
      </c>
      <c r="E103" s="73">
        <v>0</v>
      </c>
      <c r="F103" s="73">
        <v>152476409.15</v>
      </c>
      <c r="G103" s="72">
        <v>0</v>
      </c>
      <c r="H103" s="73">
        <f t="shared" si="9"/>
        <v>49020668.66</v>
      </c>
      <c r="I103" s="72">
        <v>0</v>
      </c>
      <c r="J103" s="72">
        <v>0</v>
      </c>
      <c r="K103" s="72">
        <f t="shared" si="7"/>
        <v>49020668.66</v>
      </c>
      <c r="L103" s="26"/>
      <c r="M103" s="26"/>
      <c r="N103" s="26"/>
    </row>
    <row r="104" spans="1:14" ht="11.25" customHeight="1">
      <c r="A104" s="23" t="s">
        <v>43</v>
      </c>
      <c r="B104" s="73">
        <v>363228010.75</v>
      </c>
      <c r="C104" s="73">
        <v>0</v>
      </c>
      <c r="D104" s="73">
        <v>0</v>
      </c>
      <c r="E104" s="73">
        <v>0</v>
      </c>
      <c r="F104" s="73">
        <v>0</v>
      </c>
      <c r="G104" s="72">
        <v>0</v>
      </c>
      <c r="H104" s="73">
        <f t="shared" si="9"/>
        <v>363228010.75</v>
      </c>
      <c r="I104" s="72">
        <v>0</v>
      </c>
      <c r="J104" s="72">
        <v>0</v>
      </c>
      <c r="K104" s="72">
        <f t="shared" si="7"/>
        <v>363228010.75</v>
      </c>
      <c r="L104" s="26"/>
      <c r="M104" s="26"/>
      <c r="N104" s="26"/>
    </row>
    <row r="105" spans="1:14" ht="11.25" customHeight="1">
      <c r="A105" s="23" t="s">
        <v>97</v>
      </c>
      <c r="B105" s="73">
        <v>21587153.02</v>
      </c>
      <c r="C105" s="73">
        <v>69352.99</v>
      </c>
      <c r="D105" s="73">
        <v>0</v>
      </c>
      <c r="E105" s="73">
        <v>0</v>
      </c>
      <c r="F105" s="73">
        <v>418166.77</v>
      </c>
      <c r="G105" s="72">
        <v>0</v>
      </c>
      <c r="H105" s="73">
        <f t="shared" si="9"/>
        <v>21099633.259999998</v>
      </c>
      <c r="I105" s="72">
        <v>0</v>
      </c>
      <c r="J105" s="72">
        <v>0</v>
      </c>
      <c r="K105" s="72">
        <f t="shared" si="7"/>
        <v>21099633.259999998</v>
      </c>
      <c r="L105" s="26"/>
      <c r="M105" s="26"/>
      <c r="N105" s="26"/>
    </row>
    <row r="106" spans="1:14" ht="11.25" customHeight="1">
      <c r="A106" s="23" t="s">
        <v>44</v>
      </c>
      <c r="B106" s="73">
        <v>12614960</v>
      </c>
      <c r="C106" s="73">
        <v>6399617.89</v>
      </c>
      <c r="D106" s="73">
        <v>3006459.35</v>
      </c>
      <c r="E106" s="73">
        <v>0</v>
      </c>
      <c r="F106" s="73">
        <v>0</v>
      </c>
      <c r="G106" s="72">
        <v>0</v>
      </c>
      <c r="H106" s="73">
        <f t="shared" si="9"/>
        <v>3208882.76</v>
      </c>
      <c r="I106" s="72">
        <v>0</v>
      </c>
      <c r="J106" s="72">
        <v>0</v>
      </c>
      <c r="K106" s="72">
        <f t="shared" si="7"/>
        <v>3208882.76</v>
      </c>
      <c r="L106" s="26"/>
      <c r="M106" s="26"/>
      <c r="N106" s="26"/>
    </row>
    <row r="107" spans="1:14" ht="11.25" customHeight="1">
      <c r="A107" s="23" t="s">
        <v>100</v>
      </c>
      <c r="B107" s="73">
        <v>11859091.93</v>
      </c>
      <c r="C107" s="73">
        <v>1091331.96</v>
      </c>
      <c r="D107" s="73">
        <v>0</v>
      </c>
      <c r="E107" s="73">
        <v>0</v>
      </c>
      <c r="F107" s="73">
        <v>0</v>
      </c>
      <c r="G107" s="72">
        <v>0</v>
      </c>
      <c r="H107" s="73">
        <f t="shared" si="9"/>
        <v>10767759.969999999</v>
      </c>
      <c r="I107" s="72">
        <v>0</v>
      </c>
      <c r="J107" s="72">
        <v>0</v>
      </c>
      <c r="K107" s="72">
        <f t="shared" si="7"/>
        <v>10767759.969999999</v>
      </c>
      <c r="L107" s="26"/>
      <c r="M107" s="26"/>
      <c r="N107" s="26"/>
    </row>
    <row r="108" spans="1:14" ht="11.25" customHeight="1">
      <c r="A108" s="23" t="s">
        <v>104</v>
      </c>
      <c r="B108" s="73">
        <v>59.14</v>
      </c>
      <c r="C108" s="73">
        <v>0</v>
      </c>
      <c r="D108" s="73">
        <v>0</v>
      </c>
      <c r="E108" s="73">
        <v>0</v>
      </c>
      <c r="F108" s="73">
        <v>0</v>
      </c>
      <c r="G108" s="72">
        <v>0</v>
      </c>
      <c r="H108" s="73">
        <f t="shared" si="9"/>
        <v>59.14</v>
      </c>
      <c r="I108" s="72">
        <v>0</v>
      </c>
      <c r="J108" s="72">
        <v>0</v>
      </c>
      <c r="K108" s="72">
        <f t="shared" si="7"/>
        <v>59.14</v>
      </c>
      <c r="L108" s="26"/>
      <c r="M108" s="26"/>
      <c r="N108" s="26"/>
    </row>
    <row r="109" spans="1:14" ht="11.25" customHeight="1">
      <c r="A109" s="23" t="s">
        <v>45</v>
      </c>
      <c r="B109" s="73">
        <v>174560039.26</v>
      </c>
      <c r="C109" s="73">
        <v>1013096.11</v>
      </c>
      <c r="D109" s="73">
        <v>3001860.37</v>
      </c>
      <c r="E109" s="73">
        <v>34853.18</v>
      </c>
      <c r="F109" s="73">
        <v>2358165.85</v>
      </c>
      <c r="G109" s="72">
        <v>0</v>
      </c>
      <c r="H109" s="73">
        <f t="shared" si="9"/>
        <v>168152063.75</v>
      </c>
      <c r="I109" s="72">
        <v>24425584.69</v>
      </c>
      <c r="J109" s="72">
        <v>0</v>
      </c>
      <c r="K109" s="72">
        <f t="shared" si="7"/>
        <v>143726479.06</v>
      </c>
      <c r="L109" s="26"/>
      <c r="M109" s="26"/>
      <c r="N109" s="26"/>
    </row>
    <row r="110" spans="1:14" ht="11.25" customHeight="1">
      <c r="A110" s="23" t="s">
        <v>46</v>
      </c>
      <c r="B110" s="73">
        <v>90214013.21</v>
      </c>
      <c r="C110" s="73">
        <v>707717.76</v>
      </c>
      <c r="D110" s="73">
        <v>115073.85</v>
      </c>
      <c r="E110" s="73">
        <v>0</v>
      </c>
      <c r="F110" s="73">
        <v>64520.13</v>
      </c>
      <c r="G110" s="72">
        <v>0</v>
      </c>
      <c r="H110" s="73">
        <f t="shared" si="9"/>
        <v>89326701.47</v>
      </c>
      <c r="I110" s="72">
        <v>4636054.8</v>
      </c>
      <c r="J110" s="72">
        <v>0</v>
      </c>
      <c r="K110" s="72">
        <f t="shared" si="7"/>
        <v>84690646.67</v>
      </c>
      <c r="L110" s="26"/>
      <c r="M110" s="26"/>
      <c r="N110" s="26"/>
    </row>
    <row r="111" spans="1:11" ht="11.25" customHeight="1">
      <c r="A111" s="23" t="s">
        <v>47</v>
      </c>
      <c r="B111" s="73">
        <v>529887960.2</v>
      </c>
      <c r="C111" s="73">
        <v>0</v>
      </c>
      <c r="D111" s="73">
        <v>222077096.25</v>
      </c>
      <c r="E111" s="73">
        <v>0</v>
      </c>
      <c r="F111" s="73">
        <v>186370017.5</v>
      </c>
      <c r="G111" s="72">
        <v>0</v>
      </c>
      <c r="H111" s="73">
        <f t="shared" si="9"/>
        <v>121440846.44999999</v>
      </c>
      <c r="I111" s="72">
        <v>3518792.5</v>
      </c>
      <c r="J111" s="72">
        <v>0</v>
      </c>
      <c r="K111" s="72">
        <f t="shared" si="7"/>
        <v>117922053.94999999</v>
      </c>
    </row>
    <row r="112" spans="1:11" ht="11.25" customHeight="1">
      <c r="A112" s="23" t="s">
        <v>48</v>
      </c>
      <c r="B112" s="73">
        <v>102781873.87</v>
      </c>
      <c r="C112" s="73">
        <v>36844.24</v>
      </c>
      <c r="D112" s="73">
        <v>2448852.87</v>
      </c>
      <c r="E112" s="73">
        <v>0</v>
      </c>
      <c r="F112" s="73">
        <v>1067286.14</v>
      </c>
      <c r="G112" s="72">
        <v>0</v>
      </c>
      <c r="H112" s="73">
        <f t="shared" si="9"/>
        <v>99228890.62</v>
      </c>
      <c r="I112" s="72">
        <v>2351545.61</v>
      </c>
      <c r="J112" s="72">
        <v>0</v>
      </c>
      <c r="K112" s="72">
        <f t="shared" si="7"/>
        <v>96877345.01</v>
      </c>
    </row>
    <row r="113" spans="1:11" ht="11.25" customHeight="1">
      <c r="A113" s="23" t="s">
        <v>49</v>
      </c>
      <c r="B113" s="73">
        <v>64324021.42</v>
      </c>
      <c r="C113" s="73">
        <v>7546951.74</v>
      </c>
      <c r="D113" s="73">
        <v>18686377.03</v>
      </c>
      <c r="E113" s="73">
        <v>0</v>
      </c>
      <c r="F113" s="73">
        <v>6536848.82</v>
      </c>
      <c r="G113" s="72">
        <v>0</v>
      </c>
      <c r="H113" s="73">
        <f t="shared" si="9"/>
        <v>31553843.83</v>
      </c>
      <c r="I113" s="72">
        <v>23859609.99</v>
      </c>
      <c r="J113" s="72">
        <v>0</v>
      </c>
      <c r="K113" s="72">
        <f t="shared" si="7"/>
        <v>7694233.84</v>
      </c>
    </row>
    <row r="114" spans="1:11" ht="11.25" customHeight="1">
      <c r="A114" s="23" t="s">
        <v>61</v>
      </c>
      <c r="B114" s="73">
        <v>345000575.06</v>
      </c>
      <c r="C114" s="73">
        <v>556848.32</v>
      </c>
      <c r="D114" s="73">
        <v>1455277.81</v>
      </c>
      <c r="E114" s="73">
        <v>0.7</v>
      </c>
      <c r="F114" s="73">
        <v>108564.53</v>
      </c>
      <c r="G114" s="72">
        <v>0</v>
      </c>
      <c r="H114" s="73">
        <f>(B114-(C114+D114+E114+F114)-G114)</f>
        <v>342879883.7</v>
      </c>
      <c r="I114" s="72">
        <v>1475198.13</v>
      </c>
      <c r="J114" s="72">
        <v>0</v>
      </c>
      <c r="K114" s="72">
        <f t="shared" si="7"/>
        <v>341404685.57</v>
      </c>
    </row>
    <row r="115" spans="1:11" ht="11.25" customHeight="1">
      <c r="A115" s="23" t="s">
        <v>50</v>
      </c>
      <c r="B115" s="73">
        <v>769305058.86</v>
      </c>
      <c r="C115" s="73">
        <v>10145851.75</v>
      </c>
      <c r="D115" s="73">
        <v>102657099.6</v>
      </c>
      <c r="E115" s="73">
        <v>1234413.91</v>
      </c>
      <c r="F115" s="73">
        <v>14107863.8</v>
      </c>
      <c r="G115" s="72">
        <v>0</v>
      </c>
      <c r="H115" s="73">
        <f t="shared" si="9"/>
        <v>641159829.8000001</v>
      </c>
      <c r="I115" s="72">
        <v>18575240.73</v>
      </c>
      <c r="J115" s="72">
        <f>800</f>
        <v>800</v>
      </c>
      <c r="K115" s="72">
        <f t="shared" si="7"/>
        <v>622584589.07</v>
      </c>
    </row>
    <row r="116" spans="1:11" ht="11.25" customHeight="1">
      <c r="A116" s="23" t="s">
        <v>101</v>
      </c>
      <c r="B116" s="73">
        <v>17395.6</v>
      </c>
      <c r="C116" s="73">
        <v>0.42</v>
      </c>
      <c r="D116" s="73">
        <v>0</v>
      </c>
      <c r="E116" s="73">
        <v>0</v>
      </c>
      <c r="F116" s="73">
        <v>0</v>
      </c>
      <c r="G116" s="72">
        <v>0</v>
      </c>
      <c r="H116" s="73">
        <f t="shared" si="9"/>
        <v>17395.18</v>
      </c>
      <c r="I116" s="72">
        <v>0</v>
      </c>
      <c r="J116" s="72">
        <v>0</v>
      </c>
      <c r="K116" s="72">
        <f t="shared" si="7"/>
        <v>17395.18</v>
      </c>
    </row>
    <row r="117" spans="1:11" ht="11.25" customHeight="1">
      <c r="A117" s="23" t="s">
        <v>51</v>
      </c>
      <c r="B117" s="73">
        <v>1785165189.32</v>
      </c>
      <c r="C117" s="73">
        <v>45165543.31</v>
      </c>
      <c r="D117" s="73">
        <v>2227345.84</v>
      </c>
      <c r="E117" s="73">
        <v>658.78</v>
      </c>
      <c r="F117" s="73">
        <v>321744473.24</v>
      </c>
      <c r="G117" s="72">
        <v>0</v>
      </c>
      <c r="H117" s="73">
        <f t="shared" si="9"/>
        <v>1416027168.1499999</v>
      </c>
      <c r="I117" s="72">
        <v>35095010.53</v>
      </c>
      <c r="J117" s="72">
        <v>0</v>
      </c>
      <c r="K117" s="72">
        <f t="shared" si="7"/>
        <v>1380932157.62</v>
      </c>
    </row>
    <row r="118" spans="1:14" ht="11.25" customHeight="1">
      <c r="A118" s="23" t="s">
        <v>52</v>
      </c>
      <c r="B118" s="73">
        <v>31499009.15</v>
      </c>
      <c r="C118" s="73">
        <v>0</v>
      </c>
      <c r="D118" s="73">
        <v>0</v>
      </c>
      <c r="E118" s="73">
        <v>0</v>
      </c>
      <c r="F118" s="73">
        <v>175607.85</v>
      </c>
      <c r="G118" s="72">
        <v>0</v>
      </c>
      <c r="H118" s="73">
        <f t="shared" si="9"/>
        <v>31323401.299999997</v>
      </c>
      <c r="I118" s="72">
        <v>0</v>
      </c>
      <c r="J118" s="72">
        <v>0</v>
      </c>
      <c r="K118" s="72">
        <f t="shared" si="7"/>
        <v>31323401.299999997</v>
      </c>
      <c r="L118" s="56"/>
      <c r="M118" s="56"/>
      <c r="N118" s="56"/>
    </row>
    <row r="119" spans="1:14" ht="11.25" customHeight="1">
      <c r="A119" s="23" t="s">
        <v>93</v>
      </c>
      <c r="B119" s="73">
        <v>1287075496.64</v>
      </c>
      <c r="C119" s="73">
        <v>148560.97</v>
      </c>
      <c r="D119" s="73">
        <v>0</v>
      </c>
      <c r="E119" s="73">
        <v>0</v>
      </c>
      <c r="F119" s="73">
        <v>28586.84</v>
      </c>
      <c r="G119" s="72">
        <v>0</v>
      </c>
      <c r="H119" s="73">
        <f t="shared" si="9"/>
        <v>1286898348.8300002</v>
      </c>
      <c r="I119" s="72">
        <v>2155750.2</v>
      </c>
      <c r="J119" s="72">
        <v>0</v>
      </c>
      <c r="K119" s="72">
        <f t="shared" si="7"/>
        <v>1284742598.63</v>
      </c>
      <c r="L119" s="56"/>
      <c r="M119" s="56"/>
      <c r="N119" s="56"/>
    </row>
    <row r="120" spans="1:11" ht="11.25" customHeight="1">
      <c r="A120" s="23" t="s">
        <v>102</v>
      </c>
      <c r="B120" s="73">
        <v>193568247.31</v>
      </c>
      <c r="C120" s="73">
        <v>92317.51</v>
      </c>
      <c r="D120" s="73">
        <v>253486.08</v>
      </c>
      <c r="E120" s="73">
        <v>0</v>
      </c>
      <c r="F120" s="73">
        <v>24549145.98</v>
      </c>
      <c r="G120" s="72">
        <v>0</v>
      </c>
      <c r="H120" s="73">
        <f t="shared" si="9"/>
        <v>168673297.74</v>
      </c>
      <c r="I120" s="72">
        <v>2456866.63</v>
      </c>
      <c r="J120" s="72">
        <v>0</v>
      </c>
      <c r="K120" s="72">
        <f t="shared" si="7"/>
        <v>166216431.11</v>
      </c>
    </row>
    <row r="121" spans="1:11" ht="11.25" customHeight="1">
      <c r="A121" s="23" t="s">
        <v>115</v>
      </c>
      <c r="B121" s="73">
        <v>88600137.77</v>
      </c>
      <c r="C121" s="73">
        <v>0</v>
      </c>
      <c r="D121" s="73">
        <v>0</v>
      </c>
      <c r="E121" s="73">
        <v>0</v>
      </c>
      <c r="F121" s="73">
        <v>0</v>
      </c>
      <c r="G121" s="72">
        <v>0</v>
      </c>
      <c r="H121" s="73">
        <f t="shared" si="9"/>
        <v>88600137.77</v>
      </c>
      <c r="I121" s="72">
        <v>0</v>
      </c>
      <c r="J121" s="72">
        <v>0</v>
      </c>
      <c r="K121" s="72">
        <f>H121-I121</f>
        <v>88600137.77</v>
      </c>
    </row>
    <row r="122" spans="1:11" ht="11.25" customHeight="1">
      <c r="A122" s="23" t="s">
        <v>116</v>
      </c>
      <c r="B122" s="73">
        <v>5084235.77</v>
      </c>
      <c r="C122" s="73">
        <v>0</v>
      </c>
      <c r="D122" s="73">
        <v>0</v>
      </c>
      <c r="E122" s="73">
        <v>0</v>
      </c>
      <c r="F122" s="73">
        <v>0</v>
      </c>
      <c r="G122" s="72">
        <v>0</v>
      </c>
      <c r="H122" s="73">
        <f t="shared" si="9"/>
        <v>5084235.77</v>
      </c>
      <c r="I122" s="72">
        <v>0</v>
      </c>
      <c r="J122" s="72">
        <v>0</v>
      </c>
      <c r="K122" s="72">
        <f t="shared" si="7"/>
        <v>5084235.77</v>
      </c>
    </row>
    <row r="123" spans="1:11" ht="11.25" customHeight="1">
      <c r="A123" s="23" t="s">
        <v>53</v>
      </c>
      <c r="B123" s="73">
        <v>394969348.79</v>
      </c>
      <c r="C123" s="73">
        <v>0</v>
      </c>
      <c r="D123" s="73">
        <v>0</v>
      </c>
      <c r="E123" s="73">
        <v>0</v>
      </c>
      <c r="F123" s="73">
        <v>1221.5</v>
      </c>
      <c r="G123" s="72">
        <v>0</v>
      </c>
      <c r="H123" s="73">
        <f t="shared" si="9"/>
        <v>394968127.29</v>
      </c>
      <c r="I123" s="72">
        <v>1128094.33</v>
      </c>
      <c r="J123" s="100">
        <v>0</v>
      </c>
      <c r="K123" s="100">
        <f t="shared" si="7"/>
        <v>393840032.96000004</v>
      </c>
    </row>
    <row r="124" spans="1:11" ht="11.25" customHeight="1">
      <c r="A124" s="50" t="s">
        <v>19</v>
      </c>
      <c r="B124" s="74">
        <f aca="true" t="shared" si="10" ref="B124:G124">B89+B73</f>
        <v>24434584619.690002</v>
      </c>
      <c r="C124" s="70">
        <f t="shared" si="10"/>
        <v>7808611442.51</v>
      </c>
      <c r="D124" s="75">
        <f t="shared" si="10"/>
        <v>2144176521.35</v>
      </c>
      <c r="E124" s="75">
        <f t="shared" si="10"/>
        <v>6143887.5600000005</v>
      </c>
      <c r="F124" s="75">
        <f t="shared" si="10"/>
        <v>3398976097.840001</v>
      </c>
      <c r="G124" s="69">
        <f t="shared" si="10"/>
        <v>0</v>
      </c>
      <c r="H124" s="75">
        <f>(B124-(C124+D124+E124+F124)-G124)</f>
        <v>11076676670.43</v>
      </c>
      <c r="I124" s="70">
        <f>I89+I73</f>
        <v>400917604.1</v>
      </c>
      <c r="J124" s="71">
        <f>J89+J73</f>
        <v>1879915.7499999998</v>
      </c>
      <c r="K124" s="71">
        <f>K89+K73</f>
        <v>10675759066.330006</v>
      </c>
    </row>
    <row r="125" spans="1:11" ht="11.25" customHeight="1">
      <c r="A125" s="1" t="str">
        <f>A37</f>
        <v>Obs.: Excluídas a Imprensa Oficial, a CEDAE e a AGERIO por não se enquadrarem no conceito de Empresa Dependente.</v>
      </c>
      <c r="B125" s="51"/>
      <c r="C125" s="51"/>
      <c r="D125" s="51"/>
      <c r="E125" s="51"/>
      <c r="F125" s="51"/>
      <c r="G125" s="51"/>
      <c r="H125" s="51"/>
      <c r="I125" s="51"/>
      <c r="J125" s="44"/>
      <c r="K125" s="44" t="s">
        <v>66</v>
      </c>
    </row>
    <row r="126" spans="2:11" ht="11.25" customHeight="1">
      <c r="B126" s="51"/>
      <c r="C126" s="51"/>
      <c r="D126" s="51"/>
      <c r="E126" s="51"/>
      <c r="F126" s="51"/>
      <c r="G126" s="51"/>
      <c r="H126" s="51"/>
      <c r="I126" s="51"/>
      <c r="J126" s="44"/>
      <c r="K126" s="44"/>
    </row>
    <row r="127" spans="2:11" ht="11.25" customHeight="1">
      <c r="B127" s="51"/>
      <c r="C127" s="51"/>
      <c r="D127" s="51"/>
      <c r="E127" s="51"/>
      <c r="F127" s="51"/>
      <c r="G127" s="51"/>
      <c r="H127" s="51"/>
      <c r="I127" s="51"/>
      <c r="J127" s="51"/>
      <c r="K127" s="51"/>
    </row>
    <row r="128" spans="1:11" ht="11.25" customHeight="1">
      <c r="A128" s="55" t="s">
        <v>107</v>
      </c>
      <c r="B128" s="56"/>
      <c r="C128" s="105" t="s">
        <v>108</v>
      </c>
      <c r="D128" s="105"/>
      <c r="E128" s="105"/>
      <c r="F128" s="105"/>
      <c r="G128" s="105"/>
      <c r="H128" s="105" t="s">
        <v>98</v>
      </c>
      <c r="I128" s="105"/>
      <c r="J128" s="105"/>
      <c r="K128" s="105"/>
    </row>
    <row r="129" spans="1:11" ht="11.25" customHeight="1">
      <c r="A129" s="55" t="s">
        <v>95</v>
      </c>
      <c r="B129" s="56"/>
      <c r="C129" s="105" t="s">
        <v>96</v>
      </c>
      <c r="D129" s="105"/>
      <c r="E129" s="105"/>
      <c r="F129" s="105"/>
      <c r="G129" s="105"/>
      <c r="H129" s="105" t="s">
        <v>0</v>
      </c>
      <c r="I129" s="105"/>
      <c r="J129" s="105"/>
      <c r="K129" s="105"/>
    </row>
  </sheetData>
  <sheetProtection/>
  <mergeCells count="41">
    <mergeCell ref="J68:J72"/>
    <mergeCell ref="K68:K71"/>
    <mergeCell ref="C69:D70"/>
    <mergeCell ref="E69:E71"/>
    <mergeCell ref="F69:F71"/>
    <mergeCell ref="A62:K62"/>
    <mergeCell ref="A63:K63"/>
    <mergeCell ref="A64:K64"/>
    <mergeCell ref="A67:K67"/>
    <mergeCell ref="A68:A72"/>
    <mergeCell ref="B68:B71"/>
    <mergeCell ref="C68:F68"/>
    <mergeCell ref="G68:G71"/>
    <mergeCell ref="H68:H71"/>
    <mergeCell ref="I68:I71"/>
    <mergeCell ref="K15:K18"/>
    <mergeCell ref="C16:D17"/>
    <mergeCell ref="A46:K46"/>
    <mergeCell ref="A52:K52"/>
    <mergeCell ref="A60:K60"/>
    <mergeCell ref="A61:K61"/>
    <mergeCell ref="A11:K11"/>
    <mergeCell ref="F16:F18"/>
    <mergeCell ref="A43:K43"/>
    <mergeCell ref="A15:A19"/>
    <mergeCell ref="B15:B18"/>
    <mergeCell ref="C15:F15"/>
    <mergeCell ref="G15:G18"/>
    <mergeCell ref="H15:H18"/>
    <mergeCell ref="I15:I18"/>
    <mergeCell ref="J15:J19"/>
    <mergeCell ref="C128:G128"/>
    <mergeCell ref="H128:K128"/>
    <mergeCell ref="C129:G129"/>
    <mergeCell ref="H129:K129"/>
    <mergeCell ref="E16:E18"/>
    <mergeCell ref="A3:K3"/>
    <mergeCell ref="A7:K7"/>
    <mergeCell ref="A8:K8"/>
    <mergeCell ref="A9:K9"/>
    <mergeCell ref="A10:K10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6" r:id="rId2"/>
  <rowBreaks count="1" manualBreakCount="1">
    <brk id="5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Yago Barros Barbosa</cp:lastModifiedBy>
  <cp:lastPrinted>2022-01-25T18:17:04Z</cp:lastPrinted>
  <dcterms:created xsi:type="dcterms:W3CDTF">2013-01-24T20:03:31Z</dcterms:created>
  <dcterms:modified xsi:type="dcterms:W3CDTF">2022-01-28T20:59:28Z</dcterms:modified>
  <cp:category/>
  <cp:version/>
  <cp:contentType/>
  <cp:contentStatus/>
</cp:coreProperties>
</file>