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8" yWindow="48" windowWidth="10716" windowHeight="10092" activeTab="0"/>
  </bookViews>
  <sheets>
    <sheet name="Anexo VI - RP" sheetId="1" r:id="rId1"/>
  </sheets>
  <definedNames>
    <definedName name="_xlfn._FV" hidden="1">#NAME?</definedName>
    <definedName name="_xlfn.SINGLE" hidden="1">#NAME?</definedName>
    <definedName name="_xlnm.Print_Area" localSheetId="0">'Anexo VI - RP'!$A$1:$K$135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<sst xmlns="http://schemas.openxmlformats.org/spreadsheetml/2006/main" count="151" uniqueCount="126">
  <si>
    <t>Governador</t>
  </si>
  <si>
    <t>Do Exercício</t>
  </si>
  <si>
    <t>De Exercícios Anteriores</t>
  </si>
  <si>
    <t>EMPENHOS NÃO LIQUIDADOS CANCELADOS (NÃO INSCRITOS POR INSUFICIÊNCIA FINANCEIRA)</t>
  </si>
  <si>
    <t>ORÇAMENTOS FISCAL E DA SEGURIDADE SOCIAL</t>
  </si>
  <si>
    <t>RELATÓRIO DE GESTÃO FISCAL</t>
  </si>
  <si>
    <t xml:space="preserve"> RGF – ANEXO 5 (LRF, art. 55, Inciso III, alínea "a")</t>
  </si>
  <si>
    <t>IDENTIFICAÇÃO DOS RECURSOS</t>
  </si>
  <si>
    <t xml:space="preserve">DISPONIBILIDADE DE CAIXA BRUTA </t>
  </si>
  <si>
    <t>(a)</t>
  </si>
  <si>
    <t>OBRIGAÇÕES FINANCEIRAS</t>
  </si>
  <si>
    <t xml:space="preserve">Restos a Pagar Liquidados e Não Pagos </t>
  </si>
  <si>
    <t>(b)</t>
  </si>
  <si>
    <t>(c)</t>
  </si>
  <si>
    <t>Restos a Pagar Empenhados e Não Liquidados de Exercícios Anteriores</t>
  </si>
  <si>
    <t>(d)</t>
  </si>
  <si>
    <t>Demais Obrigaçãoes Fianceiras</t>
  </si>
  <si>
    <t>(e)</t>
  </si>
  <si>
    <t>RESTOS A PAGAR EMPENHADOS E NÃO LIQUIDADOS DO EXERCÍCIO</t>
  </si>
  <si>
    <t>TOTAL (III) = (I + II)</t>
  </si>
  <si>
    <t>INSUFICIÊNCIA FINANCEIRA VERIFICADA NO CONSÓRCIO PÚBLICO</t>
  </si>
  <si>
    <t>(f)</t>
  </si>
  <si>
    <t>(g) = (a – (b + c + d + e) –  f)</t>
  </si>
  <si>
    <t>FONTE: Siafe-Rio - Secretaria de Estado de Fazenda.</t>
  </si>
  <si>
    <t>Obs.: Excluídas a Imprensa Oficial, a CEDAE e a AGERIO por não se enquadrarem no conceito de Empresa Dependente.</t>
  </si>
  <si>
    <t xml:space="preserve">          Para fins de Inscrição dos Restos a Pagar Não Processados foram considerados os saldos da Disponibilidade Financeira Líquida, por fonte de recursos, registrada em cada Órgão/Entidade.</t>
  </si>
  <si>
    <t>081 - Recursos Não Orçamentários - Depósitos de Diversas Origens</t>
  </si>
  <si>
    <t>085 - Fonte Genérica</t>
  </si>
  <si>
    <t>103 - Royalties para Ações de Segurança Pública e Desenv. Social</t>
  </si>
  <si>
    <t>104 - Compensação Financeira pela Exploração de Petróleo</t>
  </si>
  <si>
    <t>105 - Salário Educação</t>
  </si>
  <si>
    <t>111 - Operações de Crédito</t>
  </si>
  <si>
    <t>122 - Adicional do ICMS - FECP</t>
  </si>
  <si>
    <t>126 - Contribuição de Intervenção no Domínio Econômico - CIDE</t>
  </si>
  <si>
    <t>133 - Alienação de Bens</t>
  </si>
  <si>
    <t>188 - Repasses constitucionais aos municípios.</t>
  </si>
  <si>
    <t>189 - Ingressos a Classificar</t>
  </si>
  <si>
    <t>190 - Depósitos Judiciais Tributários</t>
  </si>
  <si>
    <t>191 - Depósitos Judiciais Não Tributários</t>
  </si>
  <si>
    <t>195 - Operações Oficiais de Fomento</t>
  </si>
  <si>
    <t>212 - Transferências Voluntárias</t>
  </si>
  <si>
    <t>214 - Transferências do PAC</t>
  </si>
  <si>
    <t>215 - Transferências do FUNDEB</t>
  </si>
  <si>
    <t>218 - Transferências Intraorçamentárias</t>
  </si>
  <si>
    <t>223 - Contratos Intraorçamentários Gestão de Saúde</t>
  </si>
  <si>
    <t>225 - Sistema Único de Saúde- SUS</t>
  </si>
  <si>
    <t>231 - Recursos Próprios do Rioprevidência</t>
  </si>
  <si>
    <t>233 - Alienação de Bens</t>
  </si>
  <si>
    <t>297 - Conservação Ambiental</t>
  </si>
  <si>
    <t>100 - Ordinários Provenientes de Impostos</t>
  </si>
  <si>
    <t>101 - Ordinários Não Provenientes de Impostos</t>
  </si>
  <si>
    <t>102 - Fundo Estadual de Equilíbrio Fiscal</t>
  </si>
  <si>
    <t>107 - Transferências Constitucionais Provenientes de Impostos</t>
  </si>
  <si>
    <t>120 - Ressarcimento de Pessoal</t>
  </si>
  <si>
    <t>132 - Taxas pelo Exercício do Poder de Polícia e por Serviços Públicos</t>
  </si>
  <si>
    <t xml:space="preserve">192 - Transferência proveniente de Auxílio Financeiro </t>
  </si>
  <si>
    <t>224 - Transferências Legais Recebidas da União</t>
  </si>
  <si>
    <t>230 - Recursos Próprios</t>
  </si>
  <si>
    <t>232 - Taxas pelo Exercício do Poder de Polícia e por Serviços Públicos</t>
  </si>
  <si>
    <t>Continua (1/2)</t>
  </si>
  <si>
    <t xml:space="preserve">Continuação </t>
  </si>
  <si>
    <t>(2/2)</t>
  </si>
  <si>
    <t>DEMONSTRATIVO DA DISPONIBILIDADE DE CAIXA E DOS RESTOS A PAGAR CONFORME MODELO DA 6ª EDIÇÃO DO MDF</t>
  </si>
  <si>
    <t>TOTAL DOS RECURSOS NÃO VINCULADOS (I)</t>
  </si>
  <si>
    <t>TOTAL DOS RECURSOS VINCULADOS (II)</t>
  </si>
  <si>
    <t>DISPONIBILIDADE DE CAIXA LÍQUIDA (APÓS A INSCRIÇÃO EM RESTOS A PAGAR NÃO PROCESSADOS DO EXERCÍCIO)</t>
  </si>
  <si>
    <t>(i) = (g - h)</t>
  </si>
  <si>
    <t>Recursos Vinculados à Assistência Social</t>
  </si>
  <si>
    <r>
      <t>DISPONIBILIDADE DE CAIXA LÍQUIDA (ANTES DA INSCRIÇÃO EM RESTOS A PAGAR NÃO PROCESSADOS DO EXERCÍCIO)</t>
    </r>
    <r>
      <rPr>
        <b/>
        <vertAlign val="superscript"/>
        <sz val="8"/>
        <rFont val="Times New Roman"/>
        <family val="1"/>
      </rPr>
      <t>1</t>
    </r>
  </si>
  <si>
    <r>
      <t xml:space="preserve">        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Essa coluna poderá apresentar valor negativo, indicando, nesse caso, insuficiência de caixa após o registro das obrigações financeiras.</t>
    </r>
  </si>
  <si>
    <t>(h)</t>
  </si>
  <si>
    <t xml:space="preserve">234 - Receita própria do Rioprevidência - Plano Previdenciário do RPPS </t>
  </si>
  <si>
    <t>108 - Receita Desvinculada Tesouro - EC 93/2016 ADCT - Artigo 76-A</t>
  </si>
  <si>
    <t>Secretário de Estado de Fazenda</t>
  </si>
  <si>
    <t>Controlador-Geral do Estado</t>
  </si>
  <si>
    <t>193 - Bônus de Assinatura do Excedente da Cessão Onerosa</t>
  </si>
  <si>
    <t>GOVERNO DO ESTADO DO RIO DE JANEIRO</t>
  </si>
  <si>
    <t>DEMONSTRATIVO CONSOLIDADO DA DISPONIBILIDADE DE CAIXA E DOS RESTOS A PAGAR</t>
  </si>
  <si>
    <t>Cláudio Castro</t>
  </si>
  <si>
    <t>089 - GRE SEFAZ</t>
  </si>
  <si>
    <t>196 - Auxílio Financeiro da União para Mitigação dos Efeitos Financeiros da Covid-19</t>
  </si>
  <si>
    <t>198 - Auxílio Financeiro da União para Ações de Saúde - Covid-19</t>
  </si>
  <si>
    <t>211 - Operações de Crédito</t>
  </si>
  <si>
    <t>227 - Auxílio Financeiro da União para Ações Emergenciais ao Setor Cultural</t>
  </si>
  <si>
    <t>237 - Sistema de Proteção Social dos Militares</t>
  </si>
  <si>
    <t xml:space="preserve">140 - Recursos Oriundos de Leis ou Acordos Anticorrupção </t>
  </si>
  <si>
    <t>145 - Recursos da Conc. de Serv. Público de Abast. de Água e Esgot. Sanitário - Tesouro</t>
  </si>
  <si>
    <t>240 - Recursos Oriundos de Leis ou Acordos Anticorrupção</t>
  </si>
  <si>
    <t>150 - Fundo Estadual de Habitação de Interesse Social - FEHIS</t>
  </si>
  <si>
    <t>151 - Fundo Especial de Controle Ambiental - FECAM</t>
  </si>
  <si>
    <t>251 - Fundo Especial de Controle Ambiental - FECAM</t>
  </si>
  <si>
    <t>245 - Recursos da Conc. de Serv. Público de Abast. de Água e Esg. Sanit. - Outras Fontes</t>
  </si>
  <si>
    <r>
      <t xml:space="preserve">        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Nessa linha não devem ser informados os investimentos destinados à acumulação para pagamentos futuros</t>
    </r>
  </si>
  <si>
    <r>
      <t>Outros Recursos não Vinculados</t>
    </r>
    <r>
      <rPr>
        <vertAlign val="superscript"/>
        <sz val="8"/>
        <rFont val="Times New Roman"/>
        <family val="1"/>
      </rPr>
      <t>4</t>
    </r>
  </si>
  <si>
    <r>
      <t>Receitas de Impostos e de Transferência de Impostos - Educação</t>
    </r>
    <r>
      <rPr>
        <vertAlign val="superscript"/>
        <sz val="8"/>
        <rFont val="Times New Roman"/>
        <family val="1"/>
      </rPr>
      <t>5</t>
    </r>
  </si>
  <si>
    <r>
      <t>Transferências do FUNDEB</t>
    </r>
    <r>
      <rPr>
        <vertAlign val="superscript"/>
        <sz val="8"/>
        <rFont val="Times New Roman"/>
        <family val="1"/>
      </rPr>
      <t>6</t>
    </r>
  </si>
  <si>
    <r>
      <t>Outros Recursos Vinculados à Educação</t>
    </r>
    <r>
      <rPr>
        <vertAlign val="superscript"/>
        <sz val="8"/>
        <rFont val="Times New Roman"/>
        <family val="1"/>
      </rPr>
      <t>7</t>
    </r>
  </si>
  <si>
    <r>
      <t>Receitas de Impostos e de Transferência de Impostos - Saúde</t>
    </r>
    <r>
      <rPr>
        <vertAlign val="superscript"/>
        <sz val="8"/>
        <rFont val="Times New Roman"/>
        <family val="1"/>
      </rPr>
      <t>8</t>
    </r>
  </si>
  <si>
    <r>
      <t>Outros Recursos Vinculados à Saúde</t>
    </r>
    <r>
      <rPr>
        <vertAlign val="superscript"/>
        <sz val="8"/>
        <rFont val="Times New Roman"/>
        <family val="1"/>
      </rPr>
      <t>9</t>
    </r>
  </si>
  <si>
    <r>
      <t>Recursos de Operações de Crédito (exceto vinculados à Educação e à Saúde)</t>
    </r>
    <r>
      <rPr>
        <vertAlign val="superscript"/>
        <sz val="8"/>
        <rFont val="Times New Roman"/>
        <family val="1"/>
      </rPr>
      <t>12</t>
    </r>
  </si>
  <si>
    <r>
      <t>Recursos de Alienação de Bens/Ativos</t>
    </r>
    <r>
      <rPr>
        <vertAlign val="superscript"/>
        <sz val="8"/>
        <rFont val="Times New Roman"/>
        <family val="1"/>
      </rPr>
      <t>13</t>
    </r>
  </si>
  <si>
    <r>
      <t xml:space="preserve">          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Receitas de Impostos e de Transferência de Impostos – Educação: Foram considerados os valores contabilizados nas Fontes de Recursos 100 - Ordinários Provenientes de Impostos, 102 - Fundo Estadual de Equilíbrio Fiscal, 107 - Transferências Constitucionais Provenientes de Impostos, 108 - Receita Desvinc. Tesouro - EC 93/2016 ADCT - Artigo 76-A e 122 - Adicional do ICMS - FECP nas Unidades Gestoras Executantes 180100 - SEEDUC, 210700 - DEGASE, 404310 – Adm. Central (UERJ), 404400 - FAETEC, 404500 - UENF, 404600 – CECIERJ e 404700 - UEZO.</t>
    </r>
  </si>
  <si>
    <r>
      <t xml:space="preserve">          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Transferências do FUNDEB: Foram considerados os valores contabilizados na Fonte de Recursos 215 - Transferências do FUNDEB.</t>
    </r>
  </si>
  <si>
    <r>
      <t xml:space="preserve">          </t>
    </r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Outros Recursos Vinculados à Educação: Foram considerados os valores contabilizados na Fonte de Recursos 105 - Salário Educação.</t>
    </r>
  </si>
  <si>
    <r>
      <t xml:space="preserve">          </t>
    </r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>Receitas de Impostos e de Transferência de Impostos – Saúde: Foram considerados os valores contabilizados nas Fontes de Recursos 100 - Ordinários Provenientes de Impostos, 102 - Fundo Estadual de Equilíbrio Fiscal, 107 - Transferências Constitucionais Provenientes de Impostos, 108 - Receita Desvinc. Tesouro - EC 93/2016 ADCT - Artigo 76-A e 122 - Adicional do ICMS - FECP nas Unidades Gestoras Executantes 290100 - SES, 29310 - IASERJ, 296100 - FES, 297100 - IVB, 404340 - Hospital Universitário Pedro Ernesto e 294200 - Fundação Saúde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</si>
  <si>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>Outros Recursos Vinculados à Saúde: Foram considerados os valores contabilizados nas Fontes de Recursos 198 - Auxílio Financeiro da União para Ações de Saúde - Covid-19 e 225 - Sistema Único de Saúde - SUS.</t>
    </r>
  </si>
  <si>
    <r>
      <t xml:space="preserve">          </t>
    </r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>Recursos de Operações de Crédito (exceto vinculados à Educação e à Saúde): Foram considerados os valores contabilizados nas Fontes de Recursos 111 - Operações de Crédito - Tesouro e 211 - Operações de Crédito.</t>
    </r>
  </si>
  <si>
    <r>
      <t xml:space="preserve">          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Outros Recursos não Vinculados - Foram considerados os demais recursos livres contabilizados pela Defensoria Pública e os Poderes Executivo, Legislativo (ALERJ e TCE-RJ), Judiciário e Ministério Público.</t>
    </r>
  </si>
  <si>
    <t>JANEIRO A DEZEMBRO DE 2022</t>
  </si>
  <si>
    <t xml:space="preserve">          Imprensa Oficial, CEDAE e AGERIO não constam nos Orçamentos Fiscal e da Seguridade Social no exercício de 2022.</t>
  </si>
  <si>
    <t>Leonardo Lobo Pires</t>
  </si>
  <si>
    <t>Demetrio Abdennur Farah Neto</t>
  </si>
  <si>
    <t>Recursos Vinculados ao RPPS - Taxa de Administração</t>
  </si>
  <si>
    <r>
      <t>Recursos Não Vinculados de Impostos</t>
    </r>
    <r>
      <rPr>
        <vertAlign val="superscript"/>
        <sz val="8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</si>
  <si>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 xml:space="preserve">               3</t>
    </r>
    <r>
      <rPr>
        <sz val="8"/>
        <rFont val="Times New Roman"/>
        <family val="1"/>
      </rPr>
      <t>Recursos Não Vinculados de Impostos: Foram considerados os saldos contabilizados, publicados pela Defensoria Pública e os Poderes Legislativo (ALERJ e TCE-RJ), Judiciário e Ministério Público.</t>
    </r>
  </si>
  <si>
    <t>152 - Fundo Soberano - Excedente de Arrecadação de Royalties do Petróleo e Gás Natural</t>
  </si>
  <si>
    <r>
      <t xml:space="preserve">Recursos Vinculados ao RPPS - Fundo em Capitalização - Plano Previdenciário </t>
    </r>
    <r>
      <rPr>
        <vertAlign val="superscript"/>
        <sz val="8"/>
        <rFont val="Times New Roman"/>
        <family val="1"/>
      </rPr>
      <t>2 e 10</t>
    </r>
  </si>
  <si>
    <r>
      <t>Recursos Vinculados ao RPPS - Fundo em Repartição -Plano Financeiro</t>
    </r>
    <r>
      <rPr>
        <vertAlign val="superscript"/>
        <sz val="8"/>
        <rFont val="Times New Roman"/>
        <family val="1"/>
      </rPr>
      <t>11</t>
    </r>
  </si>
  <si>
    <r>
      <t>Recursos Extraorçamentários</t>
    </r>
    <r>
      <rPr>
        <vertAlign val="superscript"/>
        <sz val="8"/>
        <rFont val="Times New Roman"/>
        <family val="1"/>
      </rPr>
      <t>14</t>
    </r>
  </si>
  <si>
    <r>
      <t>Outros Recursos Vinculados</t>
    </r>
    <r>
      <rPr>
        <vertAlign val="superscript"/>
        <sz val="8"/>
        <rFont val="Times New Roman"/>
        <family val="1"/>
      </rPr>
      <t>15</t>
    </r>
  </si>
  <si>
    <r>
      <t xml:space="preserve">          </t>
    </r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>Recursos Vinculados ao RPPS - Fundo em Capitalização - Plano Previdenciário: Foram considerados os valores contabilizados nas Fontes de Recursos 231 - Recursos Próprios do Rioprevidência e 234 - Receita própria do Rioprevidência no Órgão Executante 20341 - Fundo do Plano Previdênciário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</si>
  <si>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11</t>
    </r>
    <r>
      <rPr>
        <sz val="8"/>
        <rFont val="Times New Roman"/>
        <family val="1"/>
      </rPr>
      <t>Recursos Vinculados ao RPPS - Fundo em Repartição -Plano Financeiro: Foram considerados os valores contabilizados nas Fontes de Recursos 231 - Recursos Próprios do Rioprevidência e 234 - Receita própria do Rioprevidência no Órgão 20340 - Fundo Único de Previdência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</si>
  <si>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13</t>
    </r>
    <r>
      <rPr>
        <sz val="8"/>
        <rFont val="Times New Roman"/>
        <family val="1"/>
      </rPr>
      <t>Recursos de Alienação de Bens/Ativos:  Foram considerados os valores contabilizados nas Fontes de Recursos 233 - Alienação de Bens - Diretamente Arrecadadas e 133 - Alienação de Bens.</t>
    </r>
  </si>
  <si>
    <r>
      <t xml:space="preserve">          </t>
    </r>
    <r>
      <rPr>
        <vertAlign val="superscript"/>
        <sz val="8"/>
        <rFont val="Times New Roman"/>
        <family val="1"/>
      </rPr>
      <t>14</t>
    </r>
    <r>
      <rPr>
        <sz val="8"/>
        <rFont val="Times New Roman"/>
        <family val="1"/>
      </rPr>
      <t>Recursos Extraorçamentários: Foram considerados os recursos contabilizados na Fonte de Recursos 081 - Recursos Não Orçamentários - Depósitos de Diversas Origens, pela Defensoria Pública e os Poderes Executivo, Legislativo (ALERJ e TCE-RJ), Judiciário e Ministério Público.</t>
    </r>
  </si>
  <si>
    <r>
      <t xml:space="preserve">          </t>
    </r>
    <r>
      <rPr>
        <vertAlign val="superscript"/>
        <sz val="8"/>
        <rFont val="Times New Roman"/>
        <family val="1"/>
      </rPr>
      <t>15</t>
    </r>
    <r>
      <rPr>
        <sz val="8"/>
        <rFont val="Times New Roman"/>
        <family val="1"/>
      </rPr>
      <t>Outros Recursos Vinculados:  Foram considerados os valores publicados pela Defensoria Pública e os Poderes Legislativo (ALERJ e TCE-RJ), Judiciário e Ministério Público. No Poder Executivo foram considerados os valores vinculados aos índices constitucionais da FAPERJ (Fonte de Recursos 100 - Ordinários Provenientes de Impostos vinculada à Unidade Gestora Executante 404100 - FAPERJ), FECAM (Fontes de Recursos 151 - Fundo Especial de Controle Ambiental - FECAM e 251 - Fundo Especial de Controle Ambiental - FECAM somadas aos valores contabilizadosna  Fonte de Recursos 104 - Compensação Financeira pela Exploração de Petróleo vinculada às Unidades Gestoras Executantes 240100 – Secretaria de Estado do Ambiente, 240200 – SEA – Programa  de Saneamento Ambiental da Baia Guanabara, 240400 – SEMADUR - Fundo Estadual de Conservação Ambiental e 243200 – Instituto Estadual do Ambiente) e FISED (Fonte de Recursos 103 - Compensação Financeira pela Exploração de Petróleo) e FEHIS (Fonte de Recursos 150 - Fundo Estadual de Habitação de Interesse Social - FEHIS).</t>
    </r>
  </si>
  <si>
    <t>Emissão: 16/02/2023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</si>
</sst>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#,##0_ ;\-#,##0\ "/>
    <numFmt numFmtId="168" formatCode="&quot;R$ &quot;#,##0.00_);[Red]\(&quot;R$ &quot;#,##0.00\)"/>
    <numFmt numFmtId="169" formatCode="_(* #,##0.0_);_(* \(#,##0.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49" applyNumberFormat="1" applyFont="1" applyFill="1" applyAlignment="1">
      <alignment/>
      <protection/>
    </xf>
    <xf numFmtId="0" fontId="3" fillId="0" borderId="0" xfId="49" applyNumberFormat="1" applyFont="1" applyFill="1" applyBorder="1" applyAlignment="1">
      <alignment/>
      <protection/>
    </xf>
    <xf numFmtId="0" fontId="3" fillId="0" borderId="0" xfId="49" applyFont="1" applyAlignment="1">
      <alignment horizontal="center" vertical="top" wrapText="1"/>
      <protection/>
    </xf>
    <xf numFmtId="0" fontId="4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 horizontal="center" vertical="top" wrapText="1"/>
      <protection/>
    </xf>
    <xf numFmtId="0" fontId="3" fillId="0" borderId="0" xfId="49" applyFont="1" applyAlignment="1">
      <alignment vertical="top" wrapText="1"/>
      <protection/>
    </xf>
    <xf numFmtId="165" fontId="3" fillId="0" borderId="0" xfId="49" applyNumberFormat="1" applyFont="1" applyAlignment="1">
      <alignment vertical="top" wrapText="1"/>
      <protection/>
    </xf>
    <xf numFmtId="0" fontId="3" fillId="0" borderId="0" xfId="49" applyFont="1" applyFill="1" applyAlignment="1">
      <alignment vertical="top" wrapText="1"/>
      <protection/>
    </xf>
    <xf numFmtId="0" fontId="3" fillId="0" borderId="0" xfId="49" applyFont="1" applyFill="1" applyAlignment="1">
      <alignment horizontal="right" vertical="top"/>
      <protection/>
    </xf>
    <xf numFmtId="0" fontId="3" fillId="0" borderId="10" xfId="49" applyFont="1" applyBorder="1" applyAlignment="1">
      <alignment vertical="top"/>
      <protection/>
    </xf>
    <xf numFmtId="165" fontId="3" fillId="0" borderId="10" xfId="49" applyNumberFormat="1" applyFont="1" applyBorder="1" applyAlignment="1">
      <alignment vertical="top"/>
      <protection/>
    </xf>
    <xf numFmtId="0" fontId="3" fillId="0" borderId="0" xfId="49" applyFont="1" applyBorder="1" applyAlignment="1">
      <alignment vertical="top"/>
      <protection/>
    </xf>
    <xf numFmtId="168" fontId="3" fillId="0" borderId="10" xfId="49" applyNumberFormat="1" applyFont="1" applyFill="1" applyBorder="1" applyAlignment="1">
      <alignment vertical="top" wrapText="1"/>
      <protection/>
    </xf>
    <xf numFmtId="168" fontId="3" fillId="0" borderId="0" xfId="49" applyNumberFormat="1" applyFont="1" applyBorder="1" applyAlignment="1">
      <alignment vertical="top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wrapText="1"/>
      <protection/>
    </xf>
    <xf numFmtId="0" fontId="4" fillId="33" borderId="13" xfId="49" applyFont="1" applyFill="1" applyBorder="1" applyAlignment="1">
      <alignment horizontal="center" wrapText="1"/>
      <protection/>
    </xf>
    <xf numFmtId="0" fontId="4" fillId="33" borderId="14" xfId="49" applyFont="1" applyFill="1" applyBorder="1" applyAlignment="1">
      <alignment horizontal="center" wrapText="1"/>
      <protection/>
    </xf>
    <xf numFmtId="0" fontId="4" fillId="34" borderId="15" xfId="0" applyNumberFormat="1" applyFont="1" applyFill="1" applyBorder="1" applyAlignment="1">
      <alignment horizontal="left" wrapText="1"/>
    </xf>
    <xf numFmtId="164" fontId="3" fillId="0" borderId="0" xfId="63" applyFont="1" applyFill="1" applyAlignment="1">
      <alignment/>
    </xf>
    <xf numFmtId="0" fontId="3" fillId="34" borderId="16" xfId="0" applyNumberFormat="1" applyFont="1" applyFill="1" applyBorder="1" applyAlignment="1">
      <alignment horizontal="left" wrapText="1"/>
    </xf>
    <xf numFmtId="165" fontId="3" fillId="0" borderId="0" xfId="63" applyNumberFormat="1" applyFont="1" applyFill="1" applyAlignment="1">
      <alignment/>
    </xf>
    <xf numFmtId="0" fontId="3" fillId="35" borderId="16" xfId="0" applyNumberFormat="1" applyFont="1" applyFill="1" applyBorder="1" applyAlignment="1">
      <alignment horizontal="left" wrapText="1"/>
    </xf>
    <xf numFmtId="164" fontId="3" fillId="0" borderId="0" xfId="49" applyNumberFormat="1" applyFont="1" applyFill="1" applyAlignment="1">
      <alignment/>
      <protection/>
    </xf>
    <xf numFmtId="165" fontId="44" fillId="0" borderId="0" xfId="63" applyNumberFormat="1" applyFont="1" applyFill="1" applyAlignment="1">
      <alignment/>
    </xf>
    <xf numFmtId="0" fontId="4" fillId="0" borderId="17" xfId="49" applyFont="1" applyBorder="1" applyAlignment="1">
      <alignment horizontal="left"/>
      <protection/>
    </xf>
    <xf numFmtId="0" fontId="3" fillId="34" borderId="16" xfId="0" applyNumberFormat="1" applyFont="1" applyFill="1" applyBorder="1" applyAlignment="1">
      <alignment horizontal="left" vertical="top" wrapText="1"/>
    </xf>
    <xf numFmtId="0" fontId="3" fillId="35" borderId="0" xfId="49" applyNumberFormat="1" applyFont="1" applyFill="1" applyAlignment="1">
      <alignment/>
      <protection/>
    </xf>
    <xf numFmtId="0" fontId="3" fillId="35" borderId="18" xfId="49" applyFont="1" applyFill="1" applyBorder="1" applyAlignment="1">
      <alignment vertical="top" wrapText="1"/>
      <protection/>
    </xf>
    <xf numFmtId="165" fontId="3" fillId="35" borderId="18" xfId="49" applyNumberFormat="1" applyFont="1" applyFill="1" applyBorder="1" applyAlignment="1">
      <alignment vertical="top" wrapText="1"/>
      <protection/>
    </xf>
    <xf numFmtId="0" fontId="3" fillId="35" borderId="18" xfId="49" applyFont="1" applyFill="1" applyBorder="1" applyAlignment="1">
      <alignment horizontal="right" vertical="top" wrapText="1"/>
      <protection/>
    </xf>
    <xf numFmtId="0" fontId="3" fillId="0" borderId="0" xfId="49" applyNumberFormat="1" applyFont="1" applyFill="1" applyAlignment="1">
      <alignment horizontal="justify" wrapText="1"/>
      <protection/>
    </xf>
    <xf numFmtId="0" fontId="3" fillId="0" borderId="0" xfId="49" applyNumberFormat="1" applyFont="1" applyFill="1" applyAlignment="1">
      <alignment horizontal="right"/>
      <protection/>
    </xf>
    <xf numFmtId="0" fontId="3" fillId="0" borderId="0" xfId="49" applyFont="1" applyAlignment="1">
      <alignment horizontal="right" vertical="top" wrapText="1"/>
      <protection/>
    </xf>
    <xf numFmtId="168" fontId="3" fillId="0" borderId="0" xfId="49" applyNumberFormat="1" applyFont="1" applyBorder="1" applyAlignment="1">
      <alignment horizontal="right" vertical="top" wrapText="1"/>
      <protection/>
    </xf>
    <xf numFmtId="0" fontId="3" fillId="0" borderId="19" xfId="49" applyFont="1" applyBorder="1" applyAlignment="1">
      <alignment horizontal="left"/>
      <protection/>
    </xf>
    <xf numFmtId="0" fontId="3" fillId="34" borderId="19" xfId="0" applyNumberFormat="1" applyFont="1" applyFill="1" applyBorder="1" applyAlignment="1">
      <alignment horizontal="left" wrapText="1"/>
    </xf>
    <xf numFmtId="0" fontId="3" fillId="34" borderId="12" xfId="0" applyNumberFormat="1" applyFont="1" applyFill="1" applyBorder="1" applyAlignment="1">
      <alignment horizontal="left" wrapText="1"/>
    </xf>
    <xf numFmtId="0" fontId="4" fillId="0" borderId="17" xfId="49" applyFont="1" applyFill="1" applyBorder="1" applyAlignment="1">
      <alignment horizontal="left" vertical="top" wrapText="1"/>
      <protection/>
    </xf>
    <xf numFmtId="165" fontId="3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 vertical="center" wrapText="1"/>
      <protection/>
    </xf>
    <xf numFmtId="0" fontId="3" fillId="0" borderId="0" xfId="49" applyFont="1" applyFill="1" applyAlignment="1">
      <alignment/>
      <protection/>
    </xf>
    <xf numFmtId="0" fontId="3" fillId="35" borderId="0" xfId="49" applyFont="1" applyFill="1" applyAlignment="1">
      <alignment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35" borderId="0" xfId="49" applyFont="1" applyFill="1" applyAlignment="1">
      <alignment horizontal="right" vertical="top"/>
      <protection/>
    </xf>
    <xf numFmtId="49" fontId="3" fillId="0" borderId="0" xfId="49" applyNumberFormat="1" applyFont="1" applyFill="1" applyAlignment="1">
      <alignment horizontal="right"/>
      <protection/>
    </xf>
    <xf numFmtId="164" fontId="4" fillId="0" borderId="20" xfId="63" applyFont="1" applyFill="1" applyBorder="1" applyAlignment="1">
      <alignment horizontal="center" wrapText="1"/>
    </xf>
    <xf numFmtId="164" fontId="4" fillId="0" borderId="21" xfId="63" applyFont="1" applyFill="1" applyBorder="1" applyAlignment="1">
      <alignment horizontal="center" wrapText="1"/>
    </xf>
    <xf numFmtId="164" fontId="3" fillId="0" borderId="22" xfId="63" applyFont="1" applyFill="1" applyBorder="1" applyAlignment="1">
      <alignment horizontal="center" wrapText="1"/>
    </xf>
    <xf numFmtId="164" fontId="3" fillId="0" borderId="23" xfId="63" applyFont="1" applyFill="1" applyBorder="1" applyAlignment="1">
      <alignment horizontal="center" wrapText="1"/>
    </xf>
    <xf numFmtId="164" fontId="3" fillId="35" borderId="22" xfId="63" applyFont="1" applyFill="1" applyBorder="1" applyAlignment="1">
      <alignment horizontal="center" wrapText="1"/>
    </xf>
    <xf numFmtId="164" fontId="3" fillId="35" borderId="23" xfId="63" applyFont="1" applyFill="1" applyBorder="1" applyAlignment="1">
      <alignment horizontal="center" wrapText="1"/>
    </xf>
    <xf numFmtId="164" fontId="4" fillId="0" borderId="17" xfId="63" applyFont="1" applyBorder="1" applyAlignment="1">
      <alignment horizontal="left"/>
    </xf>
    <xf numFmtId="164" fontId="4" fillId="0" borderId="18" xfId="63" applyFont="1" applyFill="1" applyBorder="1" applyAlignment="1">
      <alignment horizontal="center" wrapText="1"/>
    </xf>
    <xf numFmtId="164" fontId="3" fillId="35" borderId="24" xfId="63" applyFont="1" applyFill="1" applyBorder="1" applyAlignment="1">
      <alignment horizontal="center" wrapText="1"/>
    </xf>
    <xf numFmtId="164" fontId="4" fillId="0" borderId="25" xfId="63" applyFont="1" applyBorder="1" applyAlignment="1">
      <alignment horizontal="right"/>
    </xf>
    <xf numFmtId="164" fontId="4" fillId="0" borderId="20" xfId="63" applyFont="1" applyBorder="1" applyAlignment="1">
      <alignment horizontal="right" vertical="top" wrapText="1"/>
    </xf>
    <xf numFmtId="164" fontId="4" fillId="0" borderId="25" xfId="63" applyFont="1" applyBorder="1" applyAlignment="1">
      <alignment horizontal="right" vertical="top" wrapText="1"/>
    </xf>
    <xf numFmtId="164" fontId="4" fillId="0" borderId="20" xfId="63" applyFont="1" applyFill="1" applyBorder="1" applyAlignment="1">
      <alignment horizontal="right" wrapText="1"/>
    </xf>
    <xf numFmtId="164" fontId="4" fillId="0" borderId="20" xfId="63" applyFont="1" applyFill="1" applyBorder="1" applyAlignment="1">
      <alignment horizontal="right" vertical="top" wrapText="1"/>
    </xf>
    <xf numFmtId="164" fontId="4" fillId="0" borderId="23" xfId="63" applyFont="1" applyFill="1" applyBorder="1" applyAlignment="1">
      <alignment horizontal="right" wrapText="1"/>
    </xf>
    <xf numFmtId="164" fontId="3" fillId="34" borderId="11" xfId="63" applyFont="1" applyFill="1" applyBorder="1" applyAlignment="1">
      <alignment horizontal="right" vertical="top" wrapText="1"/>
    </xf>
    <xf numFmtId="164" fontId="3" fillId="0" borderId="11" xfId="63" applyFont="1" applyFill="1" applyBorder="1" applyAlignment="1">
      <alignment horizontal="right" wrapText="1"/>
    </xf>
    <xf numFmtId="164" fontId="3" fillId="0" borderId="24" xfId="63" applyFont="1" applyFill="1" applyBorder="1" applyAlignment="1">
      <alignment horizontal="right" wrapText="1"/>
    </xf>
    <xf numFmtId="164" fontId="3" fillId="34" borderId="22" xfId="63" applyFont="1" applyFill="1" applyBorder="1" applyAlignment="1">
      <alignment horizontal="right" vertical="top" wrapText="1"/>
    </xf>
    <xf numFmtId="164" fontId="3" fillId="0" borderId="22" xfId="63" applyFont="1" applyFill="1" applyBorder="1" applyAlignment="1">
      <alignment horizontal="right" wrapText="1"/>
    </xf>
    <xf numFmtId="164" fontId="3" fillId="0" borderId="23" xfId="63" applyFont="1" applyFill="1" applyBorder="1" applyAlignment="1">
      <alignment horizontal="right" wrapText="1"/>
    </xf>
    <xf numFmtId="164" fontId="3" fillId="0" borderId="22" xfId="63" applyFont="1" applyBorder="1" applyAlignment="1">
      <alignment horizontal="right"/>
    </xf>
    <xf numFmtId="164" fontId="3" fillId="0" borderId="22" xfId="63" applyFont="1" applyBorder="1" applyAlignment="1">
      <alignment horizontal="right" vertical="top" wrapText="1"/>
    </xf>
    <xf numFmtId="164" fontId="3" fillId="0" borderId="22" xfId="63" applyFont="1" applyFill="1" applyBorder="1" applyAlignment="1">
      <alignment horizontal="right" vertical="top" wrapText="1"/>
    </xf>
    <xf numFmtId="164" fontId="3" fillId="0" borderId="13" xfId="63" applyFont="1" applyFill="1" applyBorder="1" applyAlignment="1">
      <alignment horizontal="right" wrapText="1"/>
    </xf>
    <xf numFmtId="164" fontId="4" fillId="0" borderId="17" xfId="63" applyFont="1" applyBorder="1" applyAlignment="1">
      <alignment horizontal="right"/>
    </xf>
    <xf numFmtId="164" fontId="4" fillId="0" borderId="21" xfId="63" applyFont="1" applyFill="1" applyBorder="1" applyAlignment="1">
      <alignment horizontal="right" wrapText="1"/>
    </xf>
    <xf numFmtId="164" fontId="4" fillId="0" borderId="18" xfId="63" applyFont="1" applyFill="1" applyBorder="1" applyAlignment="1">
      <alignment horizontal="right" wrapText="1"/>
    </xf>
    <xf numFmtId="164" fontId="3" fillId="35" borderId="22" xfId="63" applyFont="1" applyFill="1" applyBorder="1" applyAlignment="1">
      <alignment horizontal="right" wrapText="1"/>
    </xf>
    <xf numFmtId="164" fontId="3" fillId="35" borderId="23" xfId="63" applyFont="1" applyFill="1" applyBorder="1" applyAlignment="1">
      <alignment horizontal="right" wrapText="1"/>
    </xf>
    <xf numFmtId="164" fontId="3" fillId="0" borderId="14" xfId="63" applyFont="1" applyFill="1" applyBorder="1" applyAlignment="1">
      <alignment horizontal="right" wrapText="1"/>
    </xf>
    <xf numFmtId="164" fontId="4" fillId="0" borderId="17" xfId="63" applyFont="1" applyFill="1" applyBorder="1" applyAlignment="1">
      <alignment horizontal="right" vertical="top" wrapText="1"/>
    </xf>
    <xf numFmtId="164" fontId="4" fillId="0" borderId="21" xfId="63" applyFont="1" applyFill="1" applyBorder="1" applyAlignment="1">
      <alignment horizontal="right" vertical="top" wrapText="1"/>
    </xf>
    <xf numFmtId="0" fontId="3" fillId="0" borderId="19" xfId="49" applyFont="1" applyBorder="1" applyAlignment="1">
      <alignment horizontal="left" wrapText="1"/>
      <protection/>
    </xf>
    <xf numFmtId="43" fontId="3" fillId="0" borderId="0" xfId="49" applyNumberFormat="1" applyFont="1" applyFill="1" applyAlignment="1">
      <alignment/>
      <protection/>
    </xf>
    <xf numFmtId="43" fontId="3" fillId="35" borderId="0" xfId="49" applyNumberFormat="1" applyFont="1" applyFill="1" applyAlignment="1">
      <alignment/>
      <protection/>
    </xf>
    <xf numFmtId="0" fontId="3" fillId="35" borderId="0" xfId="49" applyNumberFormat="1" applyFont="1" applyFill="1" applyAlignment="1">
      <alignment horizontal="left"/>
      <protection/>
    </xf>
    <xf numFmtId="0" fontId="3" fillId="35" borderId="0" xfId="49" applyNumberFormat="1" applyFont="1" applyFill="1" applyAlignment="1">
      <alignment wrapText="1"/>
      <protection/>
    </xf>
    <xf numFmtId="0" fontId="3" fillId="35" borderId="0" xfId="49" applyNumberFormat="1" applyFont="1" applyFill="1" applyAlignment="1">
      <alignment horizontal="justify" wrapText="1"/>
      <protection/>
    </xf>
    <xf numFmtId="0" fontId="3" fillId="35" borderId="16" xfId="0" applyNumberFormat="1" applyFont="1" applyFill="1" applyBorder="1" applyAlignment="1">
      <alignment horizontal="left" vertical="top" wrapText="1"/>
    </xf>
    <xf numFmtId="43" fontId="3" fillId="35" borderId="18" xfId="49" applyNumberFormat="1" applyFont="1" applyFill="1" applyBorder="1" applyAlignment="1">
      <alignment vertical="top" wrapText="1"/>
      <protection/>
    </xf>
    <xf numFmtId="0" fontId="3" fillId="0" borderId="0" xfId="49" applyNumberFormat="1" applyFont="1" applyFill="1" applyAlignment="1">
      <alignment horizontal="center"/>
      <protection/>
    </xf>
    <xf numFmtId="0" fontId="3" fillId="35" borderId="0" xfId="49" applyNumberFormat="1" applyFont="1" applyFill="1" applyAlignment="1">
      <alignment horizontal="justify" wrapText="1"/>
      <protection/>
    </xf>
    <xf numFmtId="0" fontId="3" fillId="0" borderId="0" xfId="49" applyFont="1" applyAlignment="1">
      <alignment horizontal="center" vertical="top" wrapText="1"/>
      <protection/>
    </xf>
    <xf numFmtId="0" fontId="4" fillId="0" borderId="0" xfId="49" applyFont="1" applyAlignment="1">
      <alignment horizontal="center" vertical="top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22" xfId="49" applyFont="1" applyFill="1" applyBorder="1" applyAlignment="1">
      <alignment horizontal="center" vertical="center" wrapText="1"/>
      <protection/>
    </xf>
    <xf numFmtId="0" fontId="4" fillId="33" borderId="21" xfId="49" applyFont="1" applyFill="1" applyBorder="1" applyAlignment="1">
      <alignment horizontal="center" vertical="center" wrapText="1"/>
      <protection/>
    </xf>
    <xf numFmtId="0" fontId="4" fillId="33" borderId="25" xfId="49" applyFont="1" applyFill="1" applyBorder="1" applyAlignment="1">
      <alignment horizontal="center" vertical="center" wrapText="1"/>
      <protection/>
    </xf>
    <xf numFmtId="0" fontId="4" fillId="33" borderId="17" xfId="49" applyFont="1" applyFill="1" applyBorder="1" applyAlignment="1">
      <alignment horizontal="center" vertical="center" wrapText="1"/>
      <protection/>
    </xf>
    <xf numFmtId="0" fontId="4" fillId="33" borderId="24" xfId="49" applyFont="1" applyFill="1" applyBorder="1" applyAlignment="1">
      <alignment horizontal="center" vertical="center" wrapText="1"/>
      <protection/>
    </xf>
    <xf numFmtId="0" fontId="4" fillId="33" borderId="23" xfId="49" applyFont="1" applyFill="1" applyBorder="1" applyAlignment="1">
      <alignment horizontal="center" vertical="center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4" fillId="33" borderId="25" xfId="49" applyFont="1" applyFill="1" applyBorder="1" applyAlignment="1">
      <alignment horizontal="center" vertical="center"/>
      <protection/>
    </xf>
    <xf numFmtId="0" fontId="4" fillId="33" borderId="26" xfId="49" applyFont="1" applyFill="1" applyBorder="1" applyAlignment="1">
      <alignment horizontal="center" vertical="center" wrapText="1"/>
      <protection/>
    </xf>
    <xf numFmtId="0" fontId="4" fillId="33" borderId="19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49" applyFont="1" applyAlignment="1">
      <alignment horizontal="left" vertical="top" wrapText="1"/>
      <protection/>
    </xf>
    <xf numFmtId="0" fontId="3" fillId="35" borderId="0" xfId="49" applyNumberFormat="1" applyFont="1" applyFill="1" applyAlignment="1">
      <alignment horizontal="left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2</xdr:row>
      <xdr:rowOff>57150</xdr:rowOff>
    </xdr:from>
    <xdr:to>
      <xdr:col>4</xdr:col>
      <xdr:colOff>428625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342900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847725</xdr:colOff>
      <xdr:row>59</xdr:row>
      <xdr:rowOff>57150</xdr:rowOff>
    </xdr:from>
    <xdr:to>
      <xdr:col>4</xdr:col>
      <xdr:colOff>447675</xdr:colOff>
      <xdr:row>63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9667875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40"/>
  <sheetViews>
    <sheetView showGridLines="0" tabSelected="1" zoomScale="110" zoomScaleNormal="110" zoomScalePageLayoutView="0" workbookViewId="0" topLeftCell="A1">
      <selection activeCell="L4" sqref="L4"/>
    </sheetView>
  </sheetViews>
  <sheetFormatPr defaultColWidth="9.140625" defaultRowHeight="11.25" customHeight="1"/>
  <cols>
    <col min="1" max="1" width="57.140625" style="1" customWidth="1"/>
    <col min="2" max="2" width="15.140625" style="1" customWidth="1"/>
    <col min="3" max="3" width="14.00390625" style="1" customWidth="1"/>
    <col min="4" max="4" width="12.8515625" style="1" customWidth="1"/>
    <col min="5" max="5" width="12.7109375" style="1" customWidth="1"/>
    <col min="6" max="6" width="13.00390625" style="1" customWidth="1"/>
    <col min="7" max="7" width="13.140625" style="1" customWidth="1"/>
    <col min="8" max="8" width="21.421875" style="1" customWidth="1"/>
    <col min="9" max="9" width="14.00390625" style="1" customWidth="1"/>
    <col min="10" max="10" width="14.28125" style="1" customWidth="1"/>
    <col min="11" max="11" width="18.421875" style="1" customWidth="1"/>
    <col min="12" max="12" width="14.28125" style="1" customWidth="1"/>
    <col min="13" max="14" width="12.57421875" style="1" bestFit="1" customWidth="1"/>
    <col min="15" max="21" width="9.140625" style="1" customWidth="1"/>
    <col min="22" max="22" width="14.28125" style="1" bestFit="1" customWidth="1"/>
    <col min="23" max="16384" width="9.140625" style="1" customWidth="1"/>
  </cols>
  <sheetData>
    <row r="3" spans="1:11" ht="11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6" spans="1:11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1.25" customHeight="1">
      <c r="A7" s="91" t="s">
        <v>76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ht="11.25" customHeight="1">
      <c r="A8" s="91" t="s">
        <v>5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s="4" customFormat="1" ht="11.25" customHeight="1">
      <c r="A9" s="92" t="s">
        <v>77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s="4" customFormat="1" ht="11.25" customHeight="1">
      <c r="A10" s="91" t="s">
        <v>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s="4" customFormat="1" ht="11.25" customHeight="1">
      <c r="A11" s="91" t="s">
        <v>108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1" s="4" customFormat="1" ht="11.25" customHeight="1">
      <c r="A12" s="3"/>
      <c r="B12" s="3"/>
      <c r="C12" s="3"/>
      <c r="D12" s="3"/>
      <c r="E12" s="3"/>
      <c r="F12" s="3"/>
      <c r="G12" s="3"/>
      <c r="H12" s="5"/>
      <c r="I12" s="3"/>
      <c r="J12" s="3"/>
      <c r="K12" s="3"/>
    </row>
    <row r="13" spans="1:11" ht="11.25" customHeight="1">
      <c r="A13" s="6"/>
      <c r="B13" s="7"/>
      <c r="C13" s="6"/>
      <c r="D13" s="6"/>
      <c r="E13" s="6"/>
      <c r="F13" s="6"/>
      <c r="G13" s="6"/>
      <c r="H13" s="8"/>
      <c r="I13" s="8"/>
      <c r="J13" s="9"/>
      <c r="K13" s="46" t="s">
        <v>125</v>
      </c>
    </row>
    <row r="14" spans="1:13" ht="11.25" customHeight="1">
      <c r="A14" s="10" t="s">
        <v>6</v>
      </c>
      <c r="B14" s="11"/>
      <c r="C14" s="10"/>
      <c r="D14" s="10"/>
      <c r="E14" s="10"/>
      <c r="F14" s="10"/>
      <c r="G14" s="12"/>
      <c r="H14" s="13"/>
      <c r="I14" s="13"/>
      <c r="J14" s="13"/>
      <c r="K14" s="14">
        <v>1</v>
      </c>
      <c r="L14" s="14"/>
      <c r="M14" s="14"/>
    </row>
    <row r="15" spans="1:11" ht="11.25" customHeight="1">
      <c r="A15" s="102" t="s">
        <v>7</v>
      </c>
      <c r="B15" s="93" t="s">
        <v>8</v>
      </c>
      <c r="C15" s="95" t="s">
        <v>10</v>
      </c>
      <c r="D15" s="96"/>
      <c r="E15" s="96"/>
      <c r="F15" s="97"/>
      <c r="G15" s="93" t="s">
        <v>20</v>
      </c>
      <c r="H15" s="93" t="s">
        <v>68</v>
      </c>
      <c r="I15" s="93" t="s">
        <v>18</v>
      </c>
      <c r="J15" s="98" t="s">
        <v>3</v>
      </c>
      <c r="K15" s="98" t="s">
        <v>65</v>
      </c>
    </row>
    <row r="16" spans="1:11" ht="11.25" customHeight="1">
      <c r="A16" s="103"/>
      <c r="B16" s="94"/>
      <c r="C16" s="98" t="s">
        <v>11</v>
      </c>
      <c r="D16" s="102"/>
      <c r="E16" s="93" t="s">
        <v>14</v>
      </c>
      <c r="F16" s="93" t="s">
        <v>16</v>
      </c>
      <c r="G16" s="94"/>
      <c r="H16" s="94"/>
      <c r="I16" s="94"/>
      <c r="J16" s="99"/>
      <c r="K16" s="99"/>
    </row>
    <row r="17" spans="1:11" ht="11.25" customHeight="1">
      <c r="A17" s="103"/>
      <c r="B17" s="94"/>
      <c r="C17" s="100"/>
      <c r="D17" s="104"/>
      <c r="E17" s="94"/>
      <c r="F17" s="94"/>
      <c r="G17" s="94"/>
      <c r="H17" s="94"/>
      <c r="I17" s="94"/>
      <c r="J17" s="99"/>
      <c r="K17" s="99"/>
    </row>
    <row r="18" spans="1:11" ht="34.5" customHeight="1">
      <c r="A18" s="103"/>
      <c r="B18" s="94"/>
      <c r="C18" s="15" t="s">
        <v>2</v>
      </c>
      <c r="D18" s="15" t="s">
        <v>1</v>
      </c>
      <c r="E18" s="94"/>
      <c r="F18" s="94"/>
      <c r="G18" s="94"/>
      <c r="H18" s="94"/>
      <c r="I18" s="94"/>
      <c r="J18" s="99"/>
      <c r="K18" s="99"/>
    </row>
    <row r="19" spans="1:11" ht="19.5" customHeight="1">
      <c r="A19" s="104"/>
      <c r="B19" s="16" t="s">
        <v>9</v>
      </c>
      <c r="C19" s="17" t="s">
        <v>12</v>
      </c>
      <c r="D19" s="17" t="s">
        <v>13</v>
      </c>
      <c r="E19" s="17" t="s">
        <v>15</v>
      </c>
      <c r="F19" s="17" t="s">
        <v>17</v>
      </c>
      <c r="G19" s="17" t="s">
        <v>21</v>
      </c>
      <c r="H19" s="17" t="s">
        <v>22</v>
      </c>
      <c r="I19" s="17" t="s">
        <v>70</v>
      </c>
      <c r="J19" s="100"/>
      <c r="K19" s="18" t="s">
        <v>66</v>
      </c>
    </row>
    <row r="20" spans="1:12" ht="11.25" customHeight="1">
      <c r="A20" s="19" t="s">
        <v>63</v>
      </c>
      <c r="B20" s="48">
        <f aca="true" t="shared" si="0" ref="B20:J20">B21+B22</f>
        <v>25015840254.289993</v>
      </c>
      <c r="C20" s="48">
        <f t="shared" si="0"/>
        <v>1312470607.2800007</v>
      </c>
      <c r="D20" s="48">
        <f t="shared" si="0"/>
        <v>1043575120.1800003</v>
      </c>
      <c r="E20" s="48">
        <f t="shared" si="0"/>
        <v>24343726.32</v>
      </c>
      <c r="F20" s="48">
        <f t="shared" si="0"/>
        <v>1941360943.85</v>
      </c>
      <c r="G20" s="48">
        <f t="shared" si="0"/>
        <v>0</v>
      </c>
      <c r="H20" s="48">
        <f t="shared" si="0"/>
        <v>20694089856.659996</v>
      </c>
      <c r="I20" s="49">
        <f t="shared" si="0"/>
        <v>941137198.3099997</v>
      </c>
      <c r="J20" s="49">
        <f t="shared" si="0"/>
        <v>10992893.339999998</v>
      </c>
      <c r="K20" s="49">
        <f>K21+K22</f>
        <v>19752952658.350006</v>
      </c>
      <c r="L20" s="20"/>
    </row>
    <row r="21" spans="1:13" ht="11.25" customHeight="1">
      <c r="A21" s="23" t="s">
        <v>113</v>
      </c>
      <c r="B21" s="50">
        <v>469129147.1399999</v>
      </c>
      <c r="C21" s="50">
        <v>2146363.03</v>
      </c>
      <c r="D21" s="50">
        <v>131718814.71</v>
      </c>
      <c r="E21" s="50">
        <v>19158085.37</v>
      </c>
      <c r="F21" s="50">
        <v>160984651.39</v>
      </c>
      <c r="G21" s="51">
        <v>0</v>
      </c>
      <c r="H21" s="50">
        <v>155121232.63999993</v>
      </c>
      <c r="I21" s="51">
        <v>215211274.86</v>
      </c>
      <c r="J21" s="51">
        <v>0</v>
      </c>
      <c r="K21" s="51">
        <v>-60090042.22000009</v>
      </c>
      <c r="L21" s="24"/>
      <c r="M21" s="22"/>
    </row>
    <row r="22" spans="1:13" ht="11.25" customHeight="1">
      <c r="A22" s="23" t="s">
        <v>93</v>
      </c>
      <c r="B22" s="52">
        <v>24546711107.149994</v>
      </c>
      <c r="C22" s="52">
        <v>1310324244.2500007</v>
      </c>
      <c r="D22" s="52">
        <v>911856305.4700003</v>
      </c>
      <c r="E22" s="52">
        <v>5185640.949999999</v>
      </c>
      <c r="F22" s="52">
        <v>1780376292.46</v>
      </c>
      <c r="G22" s="53">
        <v>0</v>
      </c>
      <c r="H22" s="52">
        <v>20538968624.019997</v>
      </c>
      <c r="I22" s="53">
        <v>725925923.4499997</v>
      </c>
      <c r="J22" s="53">
        <v>10992893.339999998</v>
      </c>
      <c r="K22" s="53">
        <v>19813042700.570007</v>
      </c>
      <c r="L22" s="24"/>
      <c r="M22" s="25"/>
    </row>
    <row r="23" spans="1:22" ht="11.25" customHeight="1">
      <c r="A23" s="26" t="s">
        <v>64</v>
      </c>
      <c r="B23" s="54">
        <f aca="true" t="shared" si="1" ref="B23:K23">SUM(B24:B36)</f>
        <v>11280170649.54</v>
      </c>
      <c r="C23" s="48">
        <f t="shared" si="1"/>
        <v>3320263566.4399996</v>
      </c>
      <c r="D23" s="49">
        <f t="shared" si="1"/>
        <v>495919032.08</v>
      </c>
      <c r="E23" s="48">
        <f t="shared" si="1"/>
        <v>4364072.680000001</v>
      </c>
      <c r="F23" s="49">
        <f t="shared" si="1"/>
        <v>2783015873.8300004</v>
      </c>
      <c r="G23" s="49">
        <f t="shared" si="1"/>
        <v>0</v>
      </c>
      <c r="H23" s="48">
        <f t="shared" si="1"/>
        <v>4676608104.51</v>
      </c>
      <c r="I23" s="48">
        <f t="shared" si="1"/>
        <v>354327050.63000005</v>
      </c>
      <c r="J23" s="55">
        <f t="shared" si="1"/>
        <v>5028000.83</v>
      </c>
      <c r="K23" s="49">
        <f t="shared" si="1"/>
        <v>4322281053.879999</v>
      </c>
      <c r="V23" s="82"/>
    </row>
    <row r="24" spans="1:22" ht="11.25" customHeight="1">
      <c r="A24" s="23" t="s">
        <v>94</v>
      </c>
      <c r="B24" s="52">
        <v>555905327.36</v>
      </c>
      <c r="C24" s="52">
        <v>1055018338.63</v>
      </c>
      <c r="D24" s="52">
        <v>160155703.83</v>
      </c>
      <c r="E24" s="52">
        <v>0</v>
      </c>
      <c r="F24" s="52">
        <v>170828325</v>
      </c>
      <c r="G24" s="53">
        <v>0</v>
      </c>
      <c r="H24" s="52">
        <f aca="true" t="shared" si="2" ref="H24:H36">B24-(C24+D24+E24+F24)-G24</f>
        <v>-830097040.1</v>
      </c>
      <c r="I24" s="53">
        <v>195606488.94</v>
      </c>
      <c r="J24" s="56">
        <f>1018302.6</f>
        <v>1018302.6</v>
      </c>
      <c r="K24" s="56">
        <f aca="true" t="shared" si="3" ref="K24:K36">H24-I24</f>
        <v>-1025703529.04</v>
      </c>
      <c r="M24" s="22"/>
      <c r="N24" s="22"/>
      <c r="V24" s="82"/>
    </row>
    <row r="25" spans="1:22" ht="11.25" customHeight="1">
      <c r="A25" s="23" t="s">
        <v>95</v>
      </c>
      <c r="B25" s="52">
        <v>88161656.05</v>
      </c>
      <c r="C25" s="52">
        <v>198.84</v>
      </c>
      <c r="D25" s="52">
        <v>5448364.99</v>
      </c>
      <c r="E25" s="52">
        <v>9000</v>
      </c>
      <c r="F25" s="52">
        <v>63857927.24</v>
      </c>
      <c r="G25" s="53">
        <v>0</v>
      </c>
      <c r="H25" s="52">
        <f t="shared" si="2"/>
        <v>18846164.97999999</v>
      </c>
      <c r="I25" s="53">
        <v>0</v>
      </c>
      <c r="J25" s="53">
        <v>0</v>
      </c>
      <c r="K25" s="53">
        <f t="shared" si="3"/>
        <v>18846164.97999999</v>
      </c>
      <c r="M25" s="22"/>
      <c r="N25" s="22"/>
      <c r="V25" s="82"/>
    </row>
    <row r="26" spans="1:22" ht="11.25" customHeight="1">
      <c r="A26" s="23" t="s">
        <v>96</v>
      </c>
      <c r="B26" s="52">
        <v>236958547.79</v>
      </c>
      <c r="C26" s="52">
        <v>1255080.33</v>
      </c>
      <c r="D26" s="52">
        <v>73676799.55</v>
      </c>
      <c r="E26" s="52">
        <v>4329199.87</v>
      </c>
      <c r="F26" s="52">
        <v>6703778.78</v>
      </c>
      <c r="G26" s="53">
        <v>0</v>
      </c>
      <c r="H26" s="52">
        <f t="shared" si="2"/>
        <v>150993689.26</v>
      </c>
      <c r="I26" s="53">
        <v>735142.02</v>
      </c>
      <c r="J26" s="53">
        <v>0</v>
      </c>
      <c r="K26" s="53">
        <f t="shared" si="3"/>
        <v>150258547.23999998</v>
      </c>
      <c r="M26" s="22"/>
      <c r="N26" s="22"/>
      <c r="V26" s="82"/>
    </row>
    <row r="27" spans="1:22" ht="11.25" customHeight="1">
      <c r="A27" s="23" t="s">
        <v>97</v>
      </c>
      <c r="B27" s="52">
        <v>256829908.69</v>
      </c>
      <c r="C27" s="52">
        <v>2152260338.2</v>
      </c>
      <c r="D27" s="52">
        <v>155375685.65</v>
      </c>
      <c r="E27" s="52">
        <v>0</v>
      </c>
      <c r="F27" s="52">
        <v>127587063.14</v>
      </c>
      <c r="G27" s="53">
        <v>0</v>
      </c>
      <c r="H27" s="52">
        <f t="shared" si="2"/>
        <v>-2178393178.2999997</v>
      </c>
      <c r="I27" s="53">
        <v>0</v>
      </c>
      <c r="J27" s="53">
        <f>300000</f>
        <v>300000</v>
      </c>
      <c r="K27" s="53">
        <f t="shared" si="3"/>
        <v>-2178393178.2999997</v>
      </c>
      <c r="M27" s="22"/>
      <c r="N27" s="22"/>
      <c r="V27" s="82"/>
    </row>
    <row r="28" spans="1:22" ht="11.25" customHeight="1">
      <c r="A28" s="23" t="s">
        <v>98</v>
      </c>
      <c r="B28" s="52">
        <v>184241969.95</v>
      </c>
      <c r="C28" s="52">
        <v>13323247.67</v>
      </c>
      <c r="D28" s="52">
        <v>25767866.98</v>
      </c>
      <c r="E28" s="52">
        <v>25704.03</v>
      </c>
      <c r="F28" s="52">
        <v>13340941.71</v>
      </c>
      <c r="G28" s="53">
        <v>0</v>
      </c>
      <c r="H28" s="52">
        <f t="shared" si="2"/>
        <v>131784209.55999999</v>
      </c>
      <c r="I28" s="53">
        <v>41103990.18</v>
      </c>
      <c r="J28" s="53">
        <v>0</v>
      </c>
      <c r="K28" s="53">
        <f t="shared" si="3"/>
        <v>90680219.38</v>
      </c>
      <c r="M28" s="22"/>
      <c r="N28" s="22"/>
      <c r="V28" s="82"/>
    </row>
    <row r="29" spans="1:22" ht="11.25" customHeight="1">
      <c r="A29" s="21" t="s">
        <v>67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1">
        <v>0</v>
      </c>
      <c r="H29" s="50">
        <f t="shared" si="2"/>
        <v>0</v>
      </c>
      <c r="I29" s="51">
        <v>0</v>
      </c>
      <c r="J29" s="51">
        <v>0</v>
      </c>
      <c r="K29" s="51">
        <f t="shared" si="3"/>
        <v>0</v>
      </c>
      <c r="M29" s="22"/>
      <c r="N29" s="22"/>
      <c r="V29" s="82"/>
    </row>
    <row r="30" spans="1:22" ht="12">
      <c r="A30" s="21" t="s">
        <v>116</v>
      </c>
      <c r="B30" s="50">
        <v>2776529449.56</v>
      </c>
      <c r="C30" s="50">
        <v>148560.97</v>
      </c>
      <c r="D30" s="50">
        <v>118662.96</v>
      </c>
      <c r="E30" s="50">
        <v>0</v>
      </c>
      <c r="F30" s="50">
        <v>99194.36</v>
      </c>
      <c r="G30" s="51">
        <v>0</v>
      </c>
      <c r="H30" s="50">
        <f t="shared" si="2"/>
        <v>2776163031.27</v>
      </c>
      <c r="I30" s="51">
        <v>2409820.02</v>
      </c>
      <c r="J30" s="51">
        <v>0</v>
      </c>
      <c r="K30" s="51">
        <f t="shared" si="3"/>
        <v>2773753211.25</v>
      </c>
      <c r="M30" s="22"/>
      <c r="N30" s="22"/>
      <c r="V30" s="82"/>
    </row>
    <row r="31" spans="1:22" ht="11.25" customHeight="1">
      <c r="A31" s="21" t="s">
        <v>117</v>
      </c>
      <c r="B31" s="50">
        <v>3050607134.79</v>
      </c>
      <c r="C31" s="50">
        <v>21273963.81</v>
      </c>
      <c r="D31" s="50">
        <v>7151484.13</v>
      </c>
      <c r="E31" s="50">
        <v>168.78</v>
      </c>
      <c r="F31" s="50">
        <v>325987450.53</v>
      </c>
      <c r="G31" s="51">
        <v>0</v>
      </c>
      <c r="H31" s="50">
        <f t="shared" si="2"/>
        <v>2696194067.54</v>
      </c>
      <c r="I31" s="51">
        <v>32589597.53</v>
      </c>
      <c r="J31" s="51">
        <v>0</v>
      </c>
      <c r="K31" s="51">
        <f t="shared" si="3"/>
        <v>2663604470.0099998</v>
      </c>
      <c r="M31" s="22"/>
      <c r="N31" s="22"/>
      <c r="V31" s="82"/>
    </row>
    <row r="32" spans="1:22" ht="11.25" customHeight="1">
      <c r="A32" s="23" t="s">
        <v>112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1">
        <v>0</v>
      </c>
      <c r="H32" s="50">
        <f t="shared" si="2"/>
        <v>0</v>
      </c>
      <c r="I32" s="51">
        <v>0</v>
      </c>
      <c r="J32" s="51">
        <v>0</v>
      </c>
      <c r="K32" s="51">
        <f t="shared" si="3"/>
        <v>0</v>
      </c>
      <c r="M32" s="22"/>
      <c r="N32" s="22"/>
      <c r="V32" s="82"/>
    </row>
    <row r="33" spans="1:22" ht="11.25" customHeight="1">
      <c r="A33" s="21" t="s">
        <v>99</v>
      </c>
      <c r="B33" s="50">
        <v>1473334834.16</v>
      </c>
      <c r="C33" s="50">
        <v>0.2</v>
      </c>
      <c r="D33" s="50">
        <v>722645.84</v>
      </c>
      <c r="E33" s="50">
        <v>0</v>
      </c>
      <c r="F33" s="50">
        <v>3262405.98</v>
      </c>
      <c r="G33" s="51">
        <v>0</v>
      </c>
      <c r="H33" s="50">
        <f t="shared" si="2"/>
        <v>1469349782.14</v>
      </c>
      <c r="I33" s="51">
        <v>0</v>
      </c>
      <c r="J33" s="51">
        <v>0</v>
      </c>
      <c r="K33" s="51">
        <f t="shared" si="3"/>
        <v>1469349782.14</v>
      </c>
      <c r="M33" s="25"/>
      <c r="N33" s="22"/>
      <c r="V33" s="82"/>
    </row>
    <row r="34" spans="1:22" ht="11.25" customHeight="1">
      <c r="A34" s="27" t="s">
        <v>100</v>
      </c>
      <c r="B34" s="50">
        <v>35365781.07</v>
      </c>
      <c r="C34" s="50">
        <v>0</v>
      </c>
      <c r="D34" s="50">
        <v>134371.6</v>
      </c>
      <c r="E34" s="50">
        <v>0</v>
      </c>
      <c r="F34" s="50">
        <v>49730060.65</v>
      </c>
      <c r="G34" s="51">
        <v>0</v>
      </c>
      <c r="H34" s="50">
        <f t="shared" si="2"/>
        <v>-14498651.18</v>
      </c>
      <c r="I34" s="51">
        <v>9165737.65</v>
      </c>
      <c r="J34" s="51">
        <v>0</v>
      </c>
      <c r="K34" s="51">
        <f t="shared" si="3"/>
        <v>-23664388.83</v>
      </c>
      <c r="M34" s="22"/>
      <c r="N34" s="22"/>
      <c r="V34" s="82"/>
    </row>
    <row r="35" spans="1:22" ht="11.25" customHeight="1">
      <c r="A35" s="87" t="s">
        <v>118</v>
      </c>
      <c r="B35" s="50">
        <f>967633927.38+126452461.22</f>
        <v>1094086388.6</v>
      </c>
      <c r="C35" s="50">
        <f>0+0</f>
        <v>0</v>
      </c>
      <c r="D35" s="50">
        <f>0+0</f>
        <v>0</v>
      </c>
      <c r="E35" s="50">
        <f>0+0</f>
        <v>0</v>
      </c>
      <c r="F35" s="50">
        <f>1874280190.45+126451346.46</f>
        <v>2000731536.91</v>
      </c>
      <c r="G35" s="51">
        <f>0+0</f>
        <v>0</v>
      </c>
      <c r="H35" s="50">
        <f t="shared" si="2"/>
        <v>-906645148.3100002</v>
      </c>
      <c r="I35" s="51">
        <f>0+0</f>
        <v>0</v>
      </c>
      <c r="J35" s="51">
        <f>0+0</f>
        <v>0</v>
      </c>
      <c r="K35" s="51">
        <f t="shared" si="3"/>
        <v>-906645148.3100002</v>
      </c>
      <c r="M35" s="22"/>
      <c r="N35" s="22"/>
      <c r="V35" s="82"/>
    </row>
    <row r="36" spans="1:22" s="28" customFormat="1" ht="11.25" customHeight="1">
      <c r="A36" s="23" t="s">
        <v>119</v>
      </c>
      <c r="B36" s="52">
        <f>1478702231.93+49447419.59</f>
        <v>1528149651.52</v>
      </c>
      <c r="C36" s="52">
        <f>76983837.79+0</f>
        <v>76983837.79</v>
      </c>
      <c r="D36" s="52">
        <f>67367446.55+0</f>
        <v>67367446.55</v>
      </c>
      <c r="E36" s="52">
        <f>0+0</f>
        <v>0</v>
      </c>
      <c r="F36" s="52">
        <f>14461135.11+6426054.42</f>
        <v>20887189.53</v>
      </c>
      <c r="G36" s="53">
        <f>0+0</f>
        <v>0</v>
      </c>
      <c r="H36" s="52">
        <f t="shared" si="2"/>
        <v>1362911177.65</v>
      </c>
      <c r="I36" s="53">
        <f>72716274.29+0</f>
        <v>72716274.29</v>
      </c>
      <c r="J36" s="53">
        <f>3709698.23+0</f>
        <v>3709698.23</v>
      </c>
      <c r="K36" s="53">
        <f t="shared" si="3"/>
        <v>1290194903.3600001</v>
      </c>
      <c r="M36" s="22"/>
      <c r="N36" s="22"/>
      <c r="V36" s="82"/>
    </row>
    <row r="37" spans="1:22" ht="11.25" customHeight="1">
      <c r="A37" s="19" t="s">
        <v>19</v>
      </c>
      <c r="B37" s="48">
        <f>B20+B23</f>
        <v>36296010903.829994</v>
      </c>
      <c r="C37" s="48">
        <f aca="true" t="shared" si="4" ref="C37:J37">C20+C23</f>
        <v>4632734173.72</v>
      </c>
      <c r="D37" s="48">
        <f t="shared" si="4"/>
        <v>1539494152.2600002</v>
      </c>
      <c r="E37" s="48">
        <f t="shared" si="4"/>
        <v>28707799</v>
      </c>
      <c r="F37" s="48">
        <f t="shared" si="4"/>
        <v>4724376817.68</v>
      </c>
      <c r="G37" s="49">
        <f t="shared" si="4"/>
        <v>0</v>
      </c>
      <c r="H37" s="48">
        <f t="shared" si="4"/>
        <v>25370697961.17</v>
      </c>
      <c r="I37" s="49">
        <f t="shared" si="4"/>
        <v>1295464248.9399998</v>
      </c>
      <c r="J37" s="49">
        <f t="shared" si="4"/>
        <v>16020894.169999998</v>
      </c>
      <c r="K37" s="49">
        <f>K20+K23</f>
        <v>24075233712.230003</v>
      </c>
      <c r="L37" s="24"/>
      <c r="V37" s="82"/>
    </row>
    <row r="38" spans="1:11" ht="11.25" customHeight="1">
      <c r="A38" s="29" t="s">
        <v>23</v>
      </c>
      <c r="B38" s="30"/>
      <c r="C38" s="30"/>
      <c r="D38" s="30"/>
      <c r="E38" s="88"/>
      <c r="F38" s="30"/>
      <c r="G38" s="29"/>
      <c r="H38" s="29"/>
      <c r="I38" s="29"/>
      <c r="J38" s="31"/>
      <c r="K38" s="31" t="s">
        <v>59</v>
      </c>
    </row>
    <row r="39" spans="1:12" ht="11.25" customHeight="1">
      <c r="A39" s="106" t="s">
        <v>24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82"/>
    </row>
    <row r="40" ht="11.25" customHeight="1">
      <c r="A40" s="1" t="s">
        <v>109</v>
      </c>
    </row>
    <row r="41" spans="1:11" ht="11.25" customHeight="1">
      <c r="A41" s="107" t="s">
        <v>25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</row>
    <row r="42" spans="1:11" ht="11.25" customHeight="1">
      <c r="A42" s="28"/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ht="11.25" customHeight="1">
      <c r="A43" s="28" t="s">
        <v>69</v>
      </c>
      <c r="B43" s="28"/>
      <c r="C43" s="28"/>
      <c r="D43" s="28"/>
      <c r="E43" s="28"/>
      <c r="F43" s="28"/>
      <c r="G43" s="28"/>
      <c r="H43" s="28"/>
      <c r="I43" s="28"/>
      <c r="J43" s="28"/>
      <c r="K43" s="84"/>
    </row>
    <row r="44" spans="1:11" ht="11.25" customHeight="1">
      <c r="A44" s="28" t="s">
        <v>92</v>
      </c>
      <c r="B44" s="28"/>
      <c r="C44" s="28"/>
      <c r="D44" s="28"/>
      <c r="E44" s="28"/>
      <c r="F44" s="28"/>
      <c r="G44" s="28"/>
      <c r="H44" s="28"/>
      <c r="I44" s="28"/>
      <c r="J44" s="28"/>
      <c r="K44" s="84"/>
    </row>
    <row r="45" spans="1:11" ht="11.25" customHeight="1">
      <c r="A45" s="28" t="s">
        <v>114</v>
      </c>
      <c r="B45" s="28"/>
      <c r="C45" s="28"/>
      <c r="D45" s="28"/>
      <c r="E45" s="28"/>
      <c r="F45" s="28"/>
      <c r="G45" s="28"/>
      <c r="H45" s="28"/>
      <c r="I45" s="28"/>
      <c r="J45" s="28"/>
      <c r="K45" s="84"/>
    </row>
    <row r="46" spans="1:11" ht="11.25" customHeight="1">
      <c r="A46" s="28" t="s">
        <v>107</v>
      </c>
      <c r="B46" s="28"/>
      <c r="C46" s="28"/>
      <c r="D46" s="28"/>
      <c r="E46" s="28"/>
      <c r="F46" s="28"/>
      <c r="G46" s="28"/>
      <c r="H46" s="28"/>
      <c r="I46" s="28"/>
      <c r="J46" s="28"/>
      <c r="K46" s="84"/>
    </row>
    <row r="47" spans="1:11" ht="23.25" customHeight="1">
      <c r="A47" s="90" t="s">
        <v>101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ht="11.25" customHeight="1">
      <c r="A48" s="28" t="s">
        <v>102</v>
      </c>
      <c r="B48" s="85"/>
      <c r="C48" s="85"/>
      <c r="D48" s="85"/>
      <c r="E48" s="85"/>
      <c r="F48" s="85"/>
      <c r="G48" s="85"/>
      <c r="H48" s="85"/>
      <c r="I48" s="85"/>
      <c r="J48" s="85"/>
      <c r="K48" s="86"/>
    </row>
    <row r="49" spans="1:11" ht="11.25" customHeight="1">
      <c r="A49" s="28" t="s">
        <v>103</v>
      </c>
      <c r="B49" s="28"/>
      <c r="C49" s="28"/>
      <c r="D49" s="28"/>
      <c r="E49" s="28"/>
      <c r="F49" s="28"/>
      <c r="G49" s="28"/>
      <c r="H49" s="28"/>
      <c r="I49" s="28"/>
      <c r="J49" s="28"/>
      <c r="K49" s="86"/>
    </row>
    <row r="50" spans="1:11" ht="23.25" customHeight="1">
      <c r="A50" s="90" t="s">
        <v>104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 ht="11.25" customHeight="1">
      <c r="A51" s="28" t="s">
        <v>105</v>
      </c>
      <c r="B51" s="28"/>
      <c r="C51" s="28"/>
      <c r="D51" s="28"/>
      <c r="E51" s="28"/>
      <c r="F51" s="28"/>
      <c r="G51" s="28"/>
      <c r="H51" s="28"/>
      <c r="I51" s="28"/>
      <c r="J51" s="28"/>
      <c r="K51" s="86"/>
    </row>
    <row r="52" spans="1:11" ht="11.25" customHeight="1">
      <c r="A52" s="28" t="s">
        <v>120</v>
      </c>
      <c r="B52" s="28"/>
      <c r="C52" s="28"/>
      <c r="D52" s="28"/>
      <c r="E52" s="28"/>
      <c r="F52" s="28"/>
      <c r="G52" s="28"/>
      <c r="H52" s="28"/>
      <c r="I52" s="28"/>
      <c r="J52" s="28"/>
      <c r="K52" s="86"/>
    </row>
    <row r="53" spans="1:11" ht="11.25" customHeight="1">
      <c r="A53" s="28" t="s">
        <v>121</v>
      </c>
      <c r="B53" s="28"/>
      <c r="C53" s="28"/>
      <c r="D53" s="28"/>
      <c r="E53" s="28"/>
      <c r="F53" s="28"/>
      <c r="G53" s="28"/>
      <c r="H53" s="28"/>
      <c r="I53" s="28"/>
      <c r="J53" s="28"/>
      <c r="K53" s="86"/>
    </row>
    <row r="54" spans="1:11" ht="11.25" customHeight="1">
      <c r="A54" s="28" t="s">
        <v>106</v>
      </c>
      <c r="B54" s="28"/>
      <c r="C54" s="28"/>
      <c r="D54" s="28"/>
      <c r="E54" s="28"/>
      <c r="F54" s="28"/>
      <c r="G54" s="28"/>
      <c r="H54" s="28"/>
      <c r="I54" s="28"/>
      <c r="J54" s="28"/>
      <c r="K54" s="86"/>
    </row>
    <row r="55" spans="1:11" ht="11.25" customHeight="1">
      <c r="A55" s="28" t="s">
        <v>122</v>
      </c>
      <c r="B55" s="28"/>
      <c r="C55" s="28"/>
      <c r="D55" s="28"/>
      <c r="E55" s="28"/>
      <c r="F55" s="28"/>
      <c r="G55" s="28"/>
      <c r="H55" s="28"/>
      <c r="I55" s="28"/>
      <c r="J55" s="28"/>
      <c r="K55" s="86"/>
    </row>
    <row r="56" spans="1:11" ht="11.25" customHeight="1">
      <c r="A56" s="28" t="s">
        <v>123</v>
      </c>
      <c r="B56" s="28"/>
      <c r="C56" s="28"/>
      <c r="D56" s="28"/>
      <c r="E56" s="28"/>
      <c r="F56" s="28"/>
      <c r="G56" s="28"/>
      <c r="H56" s="28"/>
      <c r="I56" s="28"/>
      <c r="J56" s="28"/>
      <c r="K56" s="86"/>
    </row>
    <row r="57" spans="1:11" ht="48" customHeight="1">
      <c r="A57" s="90" t="s">
        <v>124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ht="11.25" customHeight="1">
      <c r="K58" s="32"/>
    </row>
    <row r="59" ht="11.25" customHeight="1">
      <c r="K59" s="32"/>
    </row>
    <row r="62" spans="10:11" ht="11.25" customHeight="1">
      <c r="J62" s="33"/>
      <c r="K62" s="33" t="s">
        <v>60</v>
      </c>
    </row>
    <row r="63" spans="1:11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1.25" customHeight="1">
      <c r="A64" s="91" t="str">
        <f>A7</f>
        <v>GOVERNO DO ESTADO DO RIO DE JANEIRO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1:11" ht="11.25" customHeight="1">
      <c r="A65" s="91" t="str">
        <f>A8</f>
        <v>RELATÓRIO DE GESTÃO FISCAL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1:11" ht="11.25" customHeight="1">
      <c r="A66" s="92" t="str">
        <f>A9</f>
        <v>DEMONSTRATIVO CONSOLIDADO DA DISPONIBILIDADE DE CAIXA E DOS RESTOS A PAGAR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</row>
    <row r="67" spans="1:11" ht="11.25" customHeight="1">
      <c r="A67" s="91" t="str">
        <f>A10</f>
        <v>ORÇAMENTOS FISCAL E DA SEGURIDADE SOCIAL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1:11" ht="11.25" customHeight="1">
      <c r="A68" s="91" t="str">
        <f>A11</f>
        <v>JANEIRO A DEZEMBRO DE 2022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1:12" ht="11.25" customHeight="1">
      <c r="A69" s="3"/>
      <c r="B69" s="3"/>
      <c r="C69" s="3"/>
      <c r="D69" s="3"/>
      <c r="E69" s="3"/>
      <c r="F69" s="3"/>
      <c r="G69" s="3"/>
      <c r="J69" s="3"/>
      <c r="K69" s="34" t="str">
        <f>K13</f>
        <v>Emissão: 16/02/2023</v>
      </c>
      <c r="L69" s="34"/>
    </row>
    <row r="70" spans="1:12" ht="11.25" customHeight="1">
      <c r="A70" s="32"/>
      <c r="B70" s="32"/>
      <c r="C70" s="32"/>
      <c r="D70" s="32"/>
      <c r="E70" s="32"/>
      <c r="F70" s="32"/>
      <c r="G70" s="32"/>
      <c r="K70" s="35">
        <v>1</v>
      </c>
      <c r="L70" s="35"/>
    </row>
    <row r="71" spans="1:11" ht="22.5" customHeight="1">
      <c r="A71" s="101" t="s">
        <v>62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1:11" ht="11.25" customHeight="1">
      <c r="A72" s="102" t="s">
        <v>7</v>
      </c>
      <c r="B72" s="93" t="s">
        <v>8</v>
      </c>
      <c r="C72" s="95" t="s">
        <v>10</v>
      </c>
      <c r="D72" s="96"/>
      <c r="E72" s="96"/>
      <c r="F72" s="97"/>
      <c r="G72" s="93" t="s">
        <v>20</v>
      </c>
      <c r="H72" s="93" t="s">
        <v>68</v>
      </c>
      <c r="I72" s="93" t="s">
        <v>18</v>
      </c>
      <c r="J72" s="98" t="s">
        <v>3</v>
      </c>
      <c r="K72" s="98" t="s">
        <v>65</v>
      </c>
    </row>
    <row r="73" spans="1:11" ht="11.25" customHeight="1">
      <c r="A73" s="103"/>
      <c r="B73" s="94"/>
      <c r="C73" s="98" t="s">
        <v>11</v>
      </c>
      <c r="D73" s="102"/>
      <c r="E73" s="93" t="s">
        <v>14</v>
      </c>
      <c r="F73" s="93" t="s">
        <v>16</v>
      </c>
      <c r="G73" s="94"/>
      <c r="H73" s="94"/>
      <c r="I73" s="94"/>
      <c r="J73" s="99"/>
      <c r="K73" s="99"/>
    </row>
    <row r="74" spans="1:11" ht="11.25" customHeight="1">
      <c r="A74" s="103"/>
      <c r="B74" s="94"/>
      <c r="C74" s="100"/>
      <c r="D74" s="104"/>
      <c r="E74" s="94"/>
      <c r="F74" s="94"/>
      <c r="G74" s="94"/>
      <c r="H74" s="94"/>
      <c r="I74" s="94"/>
      <c r="J74" s="99"/>
      <c r="K74" s="99"/>
    </row>
    <row r="75" spans="1:11" ht="33.75" customHeight="1">
      <c r="A75" s="103"/>
      <c r="B75" s="94"/>
      <c r="C75" s="15" t="s">
        <v>2</v>
      </c>
      <c r="D75" s="15" t="s">
        <v>1</v>
      </c>
      <c r="E75" s="94"/>
      <c r="F75" s="94"/>
      <c r="G75" s="94"/>
      <c r="H75" s="94"/>
      <c r="I75" s="94"/>
      <c r="J75" s="99"/>
      <c r="K75" s="99"/>
    </row>
    <row r="76" spans="1:11" ht="19.5" customHeight="1">
      <c r="A76" s="104"/>
      <c r="B76" s="16" t="s">
        <v>9</v>
      </c>
      <c r="C76" s="17" t="s">
        <v>12</v>
      </c>
      <c r="D76" s="17" t="s">
        <v>13</v>
      </c>
      <c r="E76" s="17" t="s">
        <v>15</v>
      </c>
      <c r="F76" s="17" t="s">
        <v>17</v>
      </c>
      <c r="G76" s="17" t="s">
        <v>21</v>
      </c>
      <c r="H76" s="17" t="s">
        <v>22</v>
      </c>
      <c r="I76" s="17" t="s">
        <v>70</v>
      </c>
      <c r="J76" s="100"/>
      <c r="K76" s="18" t="s">
        <v>66</v>
      </c>
    </row>
    <row r="77" spans="1:11" ht="11.25" customHeight="1">
      <c r="A77" s="26" t="s">
        <v>63</v>
      </c>
      <c r="B77" s="57">
        <f aca="true" t="shared" si="5" ref="B77:G77">SUM(B78:B92)</f>
        <v>13516249365.779999</v>
      </c>
      <c r="C77" s="58">
        <f t="shared" si="5"/>
        <v>3235621726.44</v>
      </c>
      <c r="D77" s="58">
        <f t="shared" si="5"/>
        <v>1223640047.18</v>
      </c>
      <c r="E77" s="59">
        <f t="shared" si="5"/>
        <v>21519661.37</v>
      </c>
      <c r="F77" s="58">
        <f t="shared" si="5"/>
        <v>1292514655.9899998</v>
      </c>
      <c r="G77" s="60">
        <f t="shared" si="5"/>
        <v>0</v>
      </c>
      <c r="H77" s="61">
        <f>(B77-(C77+D77+E77+F77)-G77)</f>
        <v>7742953274.799999</v>
      </c>
      <c r="I77" s="58">
        <f>SUM(I78:I92)</f>
        <v>769706740.95</v>
      </c>
      <c r="J77" s="62">
        <f>SUM(J78:J92)</f>
        <v>11434371.719999999</v>
      </c>
      <c r="K77" s="62">
        <f>SUM(K78:K92)</f>
        <v>6973246533.85</v>
      </c>
    </row>
    <row r="78" spans="1:11" ht="11.25" customHeight="1">
      <c r="A78" s="36" t="s">
        <v>79</v>
      </c>
      <c r="B78" s="63">
        <v>7576.83</v>
      </c>
      <c r="C78" s="63">
        <v>0</v>
      </c>
      <c r="D78" s="63">
        <v>0</v>
      </c>
      <c r="E78" s="63">
        <v>0</v>
      </c>
      <c r="F78" s="63">
        <v>0</v>
      </c>
      <c r="G78" s="64">
        <v>0</v>
      </c>
      <c r="H78" s="63">
        <f aca="true" t="shared" si="6" ref="H78:H92">(B78-(C78+D78+E78+F78)-G78)</f>
        <v>7576.83</v>
      </c>
      <c r="I78" s="64">
        <v>0</v>
      </c>
      <c r="J78" s="64">
        <v>0</v>
      </c>
      <c r="K78" s="65">
        <f>H78-I78</f>
        <v>7576.83</v>
      </c>
    </row>
    <row r="79" spans="1:11" ht="11.25" customHeight="1">
      <c r="A79" s="36" t="s">
        <v>49</v>
      </c>
      <c r="B79" s="66">
        <v>-1093400381.37</v>
      </c>
      <c r="C79" s="66">
        <v>2726112255.56</v>
      </c>
      <c r="D79" s="66">
        <v>653486373.22</v>
      </c>
      <c r="E79" s="66">
        <v>1226059.2</v>
      </c>
      <c r="F79" s="66">
        <v>1076208265.04</v>
      </c>
      <c r="G79" s="67">
        <v>0</v>
      </c>
      <c r="H79" s="66">
        <f t="shared" si="6"/>
        <v>-5550433334.389999</v>
      </c>
      <c r="I79" s="67">
        <v>405036887.89</v>
      </c>
      <c r="J79" s="67">
        <f>11092678.37</f>
        <v>11092678.37</v>
      </c>
      <c r="K79" s="68">
        <f>H79-I79</f>
        <v>-5955470222.28</v>
      </c>
    </row>
    <row r="80" spans="1:11" ht="11.25" customHeight="1">
      <c r="A80" s="36" t="s">
        <v>50</v>
      </c>
      <c r="B80" s="66">
        <v>1020615672.33</v>
      </c>
      <c r="C80" s="66">
        <v>151020799.91</v>
      </c>
      <c r="D80" s="66">
        <v>9189890.36</v>
      </c>
      <c r="E80" s="66">
        <v>0</v>
      </c>
      <c r="F80" s="66">
        <v>29968560.44</v>
      </c>
      <c r="G80" s="67">
        <v>0</v>
      </c>
      <c r="H80" s="66">
        <f t="shared" si="6"/>
        <v>830436421.6200001</v>
      </c>
      <c r="I80" s="67">
        <v>0</v>
      </c>
      <c r="J80" s="67">
        <v>0</v>
      </c>
      <c r="K80" s="68">
        <f aca="true" t="shared" si="7" ref="K80:K128">H80-I80</f>
        <v>830436421.6200001</v>
      </c>
    </row>
    <row r="81" spans="1:11" ht="11.25" customHeight="1">
      <c r="A81" s="36" t="s">
        <v>51</v>
      </c>
      <c r="B81" s="66">
        <v>75335276.33</v>
      </c>
      <c r="C81" s="67">
        <v>8918.03</v>
      </c>
      <c r="D81" s="66">
        <v>0</v>
      </c>
      <c r="E81" s="67">
        <v>0</v>
      </c>
      <c r="F81" s="66">
        <v>129158.87</v>
      </c>
      <c r="G81" s="67">
        <v>0</v>
      </c>
      <c r="H81" s="66">
        <f t="shared" si="6"/>
        <v>75197199.42999999</v>
      </c>
      <c r="I81" s="67">
        <v>0</v>
      </c>
      <c r="J81" s="67">
        <v>0</v>
      </c>
      <c r="K81" s="68">
        <f t="shared" si="7"/>
        <v>75197199.42999999</v>
      </c>
    </row>
    <row r="82" spans="1:11" ht="11.25" customHeight="1">
      <c r="A82" s="36" t="s">
        <v>52</v>
      </c>
      <c r="B82" s="66">
        <v>277848404.5</v>
      </c>
      <c r="C82" s="66">
        <v>318073409.16</v>
      </c>
      <c r="D82" s="66">
        <v>7679788.09</v>
      </c>
      <c r="E82" s="67">
        <v>0</v>
      </c>
      <c r="F82" s="66">
        <v>6325223.48</v>
      </c>
      <c r="G82" s="67">
        <v>0</v>
      </c>
      <c r="H82" s="66">
        <f t="shared" si="6"/>
        <v>-54230016.23000002</v>
      </c>
      <c r="I82" s="67">
        <v>0</v>
      </c>
      <c r="J82" s="67">
        <v>0</v>
      </c>
      <c r="K82" s="68">
        <f t="shared" si="7"/>
        <v>-54230016.23000002</v>
      </c>
    </row>
    <row r="83" spans="1:11" ht="11.25" customHeight="1">
      <c r="A83" s="36" t="s">
        <v>72</v>
      </c>
      <c r="B83" s="66">
        <v>393303245.11</v>
      </c>
      <c r="C83" s="66">
        <v>15546684.85</v>
      </c>
      <c r="D83" s="66">
        <v>961.62</v>
      </c>
      <c r="E83" s="67">
        <v>0</v>
      </c>
      <c r="F83" s="66">
        <v>2262675.4</v>
      </c>
      <c r="G83" s="67">
        <v>0</v>
      </c>
      <c r="H83" s="66">
        <f t="shared" si="6"/>
        <v>375492923.24</v>
      </c>
      <c r="I83" s="67">
        <v>0</v>
      </c>
      <c r="J83" s="67">
        <v>0</v>
      </c>
      <c r="K83" s="68">
        <f t="shared" si="7"/>
        <v>375492923.24</v>
      </c>
    </row>
    <row r="84" spans="1:11" ht="11.25" customHeight="1">
      <c r="A84" s="36" t="s">
        <v>53</v>
      </c>
      <c r="B84" s="69">
        <v>300260073.06</v>
      </c>
      <c r="C84" s="70">
        <v>14975691.75</v>
      </c>
      <c r="D84" s="70">
        <v>20498507.36</v>
      </c>
      <c r="E84" s="67">
        <v>0</v>
      </c>
      <c r="F84" s="70">
        <v>3061782.79</v>
      </c>
      <c r="G84" s="67">
        <v>0</v>
      </c>
      <c r="H84" s="71">
        <f t="shared" si="6"/>
        <v>261724091.16</v>
      </c>
      <c r="I84" s="67">
        <v>0</v>
      </c>
      <c r="J84" s="67">
        <v>0</v>
      </c>
      <c r="K84" s="68">
        <f t="shared" si="7"/>
        <v>261724091.16</v>
      </c>
    </row>
    <row r="85" spans="1:11" ht="11.25" customHeight="1">
      <c r="A85" s="36" t="s">
        <v>54</v>
      </c>
      <c r="B85" s="69">
        <v>40994216.01</v>
      </c>
      <c r="C85" s="67">
        <v>0</v>
      </c>
      <c r="D85" s="67">
        <v>0</v>
      </c>
      <c r="E85" s="67">
        <v>0</v>
      </c>
      <c r="F85" s="70">
        <v>0</v>
      </c>
      <c r="G85" s="67">
        <v>0</v>
      </c>
      <c r="H85" s="71">
        <f t="shared" si="6"/>
        <v>40994216.01</v>
      </c>
      <c r="I85" s="67">
        <v>0</v>
      </c>
      <c r="J85" s="67">
        <v>0</v>
      </c>
      <c r="K85" s="68">
        <f t="shared" si="7"/>
        <v>40994216.01</v>
      </c>
    </row>
    <row r="86" spans="1:11" ht="11.25" customHeight="1">
      <c r="A86" s="36" t="s">
        <v>85</v>
      </c>
      <c r="B86" s="69">
        <v>567474.17</v>
      </c>
      <c r="C86" s="67">
        <v>0</v>
      </c>
      <c r="D86" s="67">
        <v>0</v>
      </c>
      <c r="E86" s="67">
        <v>0</v>
      </c>
      <c r="F86" s="70">
        <v>0</v>
      </c>
      <c r="G86" s="67">
        <v>0</v>
      </c>
      <c r="H86" s="71">
        <f t="shared" si="6"/>
        <v>567474.17</v>
      </c>
      <c r="I86" s="67">
        <v>0</v>
      </c>
      <c r="J86" s="67">
        <v>0</v>
      </c>
      <c r="K86" s="68">
        <f>H86-I86</f>
        <v>567474.17</v>
      </c>
    </row>
    <row r="87" spans="1:11" ht="11.25" customHeight="1">
      <c r="A87" s="81" t="s">
        <v>86</v>
      </c>
      <c r="B87" s="69">
        <v>3971771350.69</v>
      </c>
      <c r="C87" s="67">
        <v>150575.42</v>
      </c>
      <c r="D87" s="67">
        <v>374091239.27</v>
      </c>
      <c r="E87" s="67">
        <v>0</v>
      </c>
      <c r="F87" s="70">
        <v>24104414.81</v>
      </c>
      <c r="G87" s="67">
        <v>0</v>
      </c>
      <c r="H87" s="71">
        <f>(B87-(C87+D87+E87+F87)-G87)</f>
        <v>3573425121.19</v>
      </c>
      <c r="I87" s="67">
        <v>33687739.62</v>
      </c>
      <c r="J87" s="67">
        <v>0</v>
      </c>
      <c r="K87" s="68">
        <f>H87-I87</f>
        <v>3539737381.57</v>
      </c>
    </row>
    <row r="88" spans="1:11" ht="11.25" customHeight="1">
      <c r="A88" s="37" t="s">
        <v>55</v>
      </c>
      <c r="B88" s="67">
        <v>24556793.9</v>
      </c>
      <c r="C88" s="67">
        <v>0</v>
      </c>
      <c r="D88" s="67">
        <v>0</v>
      </c>
      <c r="E88" s="67">
        <v>0</v>
      </c>
      <c r="F88" s="67">
        <v>2560043.82</v>
      </c>
      <c r="G88" s="67">
        <v>0</v>
      </c>
      <c r="H88" s="67">
        <f t="shared" si="6"/>
        <v>21996750.08</v>
      </c>
      <c r="I88" s="67">
        <v>0</v>
      </c>
      <c r="J88" s="67">
        <v>0</v>
      </c>
      <c r="K88" s="68">
        <f t="shared" si="7"/>
        <v>21996750.08</v>
      </c>
    </row>
    <row r="89" spans="1:11" ht="11.25" customHeight="1">
      <c r="A89" s="37" t="s">
        <v>80</v>
      </c>
      <c r="B89" s="67">
        <v>1438308.37</v>
      </c>
      <c r="C89" s="67">
        <v>708209.03</v>
      </c>
      <c r="D89" s="67">
        <v>0</v>
      </c>
      <c r="E89" s="67">
        <v>0</v>
      </c>
      <c r="F89" s="67">
        <v>352417.61</v>
      </c>
      <c r="G89" s="67">
        <v>0</v>
      </c>
      <c r="H89" s="67">
        <f t="shared" si="6"/>
        <v>377681.73</v>
      </c>
      <c r="I89" s="67">
        <v>0</v>
      </c>
      <c r="J89" s="67">
        <v>0</v>
      </c>
      <c r="K89" s="68">
        <f>H89-I89</f>
        <v>377681.73</v>
      </c>
    </row>
    <row r="90" spans="1:11" ht="11.25" customHeight="1">
      <c r="A90" s="37" t="s">
        <v>57</v>
      </c>
      <c r="B90" s="67">
        <v>5436790720.03</v>
      </c>
      <c r="C90" s="67">
        <v>3962987.13</v>
      </c>
      <c r="D90" s="67">
        <v>66245112.77</v>
      </c>
      <c r="E90" s="67">
        <v>20105922.78</v>
      </c>
      <c r="F90" s="67">
        <v>100156742.34</v>
      </c>
      <c r="G90" s="67">
        <v>0</v>
      </c>
      <c r="H90" s="67">
        <f t="shared" si="6"/>
        <v>5246319955.009999</v>
      </c>
      <c r="I90" s="67">
        <v>109241276.58</v>
      </c>
      <c r="J90" s="67">
        <f>339555.1</f>
        <v>339555.1</v>
      </c>
      <c r="K90" s="68">
        <f t="shared" si="7"/>
        <v>5137078678.429999</v>
      </c>
    </row>
    <row r="91" spans="1:11" ht="11.25" customHeight="1">
      <c r="A91" s="37" t="s">
        <v>58</v>
      </c>
      <c r="B91" s="67">
        <v>3051226515.44</v>
      </c>
      <c r="C91" s="67">
        <v>5062195.6</v>
      </c>
      <c r="D91" s="67">
        <v>92446916.7</v>
      </c>
      <c r="E91" s="67">
        <v>187679.39</v>
      </c>
      <c r="F91" s="67">
        <v>47385371.39</v>
      </c>
      <c r="G91" s="67">
        <v>0</v>
      </c>
      <c r="H91" s="67">
        <f t="shared" si="6"/>
        <v>2906144352.36</v>
      </c>
      <c r="I91" s="67">
        <v>221740836.86</v>
      </c>
      <c r="J91" s="67">
        <f>2138.25</f>
        <v>2138.25</v>
      </c>
      <c r="K91" s="68">
        <f t="shared" si="7"/>
        <v>2684403515.5</v>
      </c>
    </row>
    <row r="92" spans="1:11" ht="11.25" customHeight="1">
      <c r="A92" s="38" t="s">
        <v>87</v>
      </c>
      <c r="B92" s="72">
        <v>14934120.38</v>
      </c>
      <c r="C92" s="72">
        <v>0</v>
      </c>
      <c r="D92" s="72">
        <v>1257.79</v>
      </c>
      <c r="E92" s="72">
        <v>0</v>
      </c>
      <c r="F92" s="72">
        <v>0</v>
      </c>
      <c r="G92" s="72">
        <v>0</v>
      </c>
      <c r="H92" s="72">
        <f t="shared" si="6"/>
        <v>14932862.590000002</v>
      </c>
      <c r="I92" s="72">
        <v>0</v>
      </c>
      <c r="J92" s="72">
        <v>0</v>
      </c>
      <c r="K92" s="68">
        <f t="shared" si="7"/>
        <v>14932862.590000002</v>
      </c>
    </row>
    <row r="93" spans="1:11" ht="11.25" customHeight="1">
      <c r="A93" s="26" t="s">
        <v>64</v>
      </c>
      <c r="B93" s="73">
        <f aca="true" t="shared" si="8" ref="B93:G93">SUM(B94:B128)</f>
        <v>22779761538.049995</v>
      </c>
      <c r="C93" s="60">
        <f t="shared" si="8"/>
        <v>1397112447.28</v>
      </c>
      <c r="D93" s="74">
        <f t="shared" si="8"/>
        <v>315854105.08000004</v>
      </c>
      <c r="E93" s="60">
        <f t="shared" si="8"/>
        <v>7188137.630000001</v>
      </c>
      <c r="F93" s="74">
        <f t="shared" si="8"/>
        <v>3431862161.69</v>
      </c>
      <c r="G93" s="74">
        <f t="shared" si="8"/>
        <v>0</v>
      </c>
      <c r="H93" s="60">
        <f>(B93-(C93+D93+E93+F93)-G93)</f>
        <v>17627744686.369995</v>
      </c>
      <c r="I93" s="60">
        <f>SUM(I94:I128)</f>
        <v>525757507.98999983</v>
      </c>
      <c r="J93" s="75">
        <f>SUM(J94:J128)</f>
        <v>4586522.45</v>
      </c>
      <c r="K93" s="74">
        <f>SUM(K94:K128)</f>
        <v>17101987178.380003</v>
      </c>
    </row>
    <row r="94" spans="1:14" ht="11.25" customHeight="1">
      <c r="A94" s="21" t="s">
        <v>26</v>
      </c>
      <c r="B94" s="67">
        <v>1135333612.58</v>
      </c>
      <c r="C94" s="67">
        <v>0</v>
      </c>
      <c r="D94" s="67">
        <v>0</v>
      </c>
      <c r="E94" s="67">
        <v>0</v>
      </c>
      <c r="F94" s="67">
        <v>2041978760.89</v>
      </c>
      <c r="G94" s="68">
        <v>0</v>
      </c>
      <c r="H94" s="67">
        <f aca="true" t="shared" si="9" ref="H94:H128">(B94-(C94+D94+E94+F94)-G94)</f>
        <v>-906645148.3100002</v>
      </c>
      <c r="I94" s="68">
        <v>0</v>
      </c>
      <c r="J94" s="65">
        <v>0</v>
      </c>
      <c r="K94" s="65">
        <f t="shared" si="7"/>
        <v>-906645148.3100002</v>
      </c>
      <c r="L94" s="22"/>
      <c r="M94" s="22"/>
      <c r="N94" s="22"/>
    </row>
    <row r="95" spans="1:14" ht="11.25" customHeight="1">
      <c r="A95" s="21" t="s">
        <v>27</v>
      </c>
      <c r="B95" s="67">
        <v>-117825231.04</v>
      </c>
      <c r="C95" s="67">
        <v>0</v>
      </c>
      <c r="D95" s="67">
        <v>0</v>
      </c>
      <c r="E95" s="67">
        <v>0</v>
      </c>
      <c r="F95" s="67">
        <v>5971.61</v>
      </c>
      <c r="G95" s="68">
        <v>0</v>
      </c>
      <c r="H95" s="67">
        <f t="shared" si="9"/>
        <v>-117831202.65</v>
      </c>
      <c r="I95" s="68">
        <v>0</v>
      </c>
      <c r="J95" s="68">
        <v>0</v>
      </c>
      <c r="K95" s="68">
        <f t="shared" si="7"/>
        <v>-117831202.65</v>
      </c>
      <c r="L95" s="22"/>
      <c r="M95" s="22"/>
      <c r="N95" s="22"/>
    </row>
    <row r="96" spans="1:14" ht="11.25" customHeight="1">
      <c r="A96" s="23" t="s">
        <v>28</v>
      </c>
      <c r="B96" s="76">
        <v>386270774.65</v>
      </c>
      <c r="C96" s="76">
        <v>10914921.57</v>
      </c>
      <c r="D96" s="76">
        <v>42589613.84</v>
      </c>
      <c r="E96" s="76">
        <v>0</v>
      </c>
      <c r="F96" s="76">
        <v>711401.76</v>
      </c>
      <c r="G96" s="77">
        <v>0</v>
      </c>
      <c r="H96" s="76">
        <f t="shared" si="9"/>
        <v>332054837.47999996</v>
      </c>
      <c r="I96" s="77">
        <v>72716274.29</v>
      </c>
      <c r="J96" s="77">
        <f>3709698.23</f>
        <v>3709698.23</v>
      </c>
      <c r="K96" s="77">
        <f t="shared" si="7"/>
        <v>259338563.18999994</v>
      </c>
      <c r="L96" s="22"/>
      <c r="M96" s="22"/>
      <c r="N96" s="22"/>
    </row>
    <row r="97" spans="1:14" ht="11.25" customHeight="1">
      <c r="A97" s="21" t="s">
        <v>29</v>
      </c>
      <c r="B97" s="67">
        <v>4203014874.47</v>
      </c>
      <c r="C97" s="67">
        <v>21410025</v>
      </c>
      <c r="D97" s="67">
        <v>29697031.24</v>
      </c>
      <c r="E97" s="67">
        <v>0</v>
      </c>
      <c r="F97" s="67">
        <v>359036936.6</v>
      </c>
      <c r="G97" s="68">
        <v>0</v>
      </c>
      <c r="H97" s="67">
        <f t="shared" si="9"/>
        <v>3792870881.6299996</v>
      </c>
      <c r="I97" s="68">
        <v>261662595.16</v>
      </c>
      <c r="J97" s="68">
        <v>0</v>
      </c>
      <c r="K97" s="68">
        <f t="shared" si="7"/>
        <v>3531208286.47</v>
      </c>
      <c r="L97" s="22"/>
      <c r="M97" s="22"/>
      <c r="N97" s="22"/>
    </row>
    <row r="98" spans="1:14" ht="11.25" customHeight="1">
      <c r="A98" s="21" t="s">
        <v>30</v>
      </c>
      <c r="B98" s="67">
        <v>236958547.79</v>
      </c>
      <c r="C98" s="67">
        <v>1255080.33</v>
      </c>
      <c r="D98" s="67">
        <v>73676799.55</v>
      </c>
      <c r="E98" s="67">
        <v>4329199.87</v>
      </c>
      <c r="F98" s="67">
        <v>6703778.78</v>
      </c>
      <c r="G98" s="68">
        <v>0</v>
      </c>
      <c r="H98" s="67">
        <f t="shared" si="9"/>
        <v>150993689.26</v>
      </c>
      <c r="I98" s="68">
        <v>735142.02</v>
      </c>
      <c r="J98" s="68">
        <v>0</v>
      </c>
      <c r="K98" s="68">
        <f t="shared" si="7"/>
        <v>150258547.23999998</v>
      </c>
      <c r="L98" s="22"/>
      <c r="M98" s="22"/>
      <c r="N98" s="22"/>
    </row>
    <row r="99" spans="1:14" ht="11.25" customHeight="1">
      <c r="A99" s="21" t="s">
        <v>31</v>
      </c>
      <c r="B99" s="67">
        <v>1473327314.41</v>
      </c>
      <c r="C99" s="67">
        <v>0.2</v>
      </c>
      <c r="D99" s="67">
        <v>722645.84</v>
      </c>
      <c r="E99" s="67">
        <v>0</v>
      </c>
      <c r="F99" s="67">
        <v>3262405.98</v>
      </c>
      <c r="G99" s="68">
        <v>0</v>
      </c>
      <c r="H99" s="67">
        <f t="shared" si="9"/>
        <v>1469342262.39</v>
      </c>
      <c r="I99" s="68">
        <v>0</v>
      </c>
      <c r="J99" s="68">
        <v>0</v>
      </c>
      <c r="K99" s="68">
        <f t="shared" si="7"/>
        <v>1469342262.39</v>
      </c>
      <c r="L99" s="22"/>
      <c r="M99" s="22"/>
      <c r="N99" s="25"/>
    </row>
    <row r="100" spans="1:14" ht="11.25" customHeight="1">
      <c r="A100" s="21" t="s">
        <v>32</v>
      </c>
      <c r="B100" s="67">
        <v>2007936161.97</v>
      </c>
      <c r="C100" s="67">
        <v>1325352313.92</v>
      </c>
      <c r="D100" s="67">
        <v>57851053.94</v>
      </c>
      <c r="E100" s="67">
        <v>0</v>
      </c>
      <c r="F100" s="67">
        <v>67787334.89</v>
      </c>
      <c r="G100" s="68">
        <v>0</v>
      </c>
      <c r="H100" s="67">
        <f t="shared" si="9"/>
        <v>556945459.2199998</v>
      </c>
      <c r="I100" s="68">
        <v>47042787.26</v>
      </c>
      <c r="J100" s="68">
        <f>876824.22</f>
        <v>876824.22</v>
      </c>
      <c r="K100" s="68">
        <f t="shared" si="7"/>
        <v>509902671.9599998</v>
      </c>
      <c r="L100" s="22"/>
      <c r="M100" s="22"/>
      <c r="N100" s="25"/>
    </row>
    <row r="101" spans="1:14" ht="11.25" customHeight="1">
      <c r="A101" s="21" t="s">
        <v>33</v>
      </c>
      <c r="B101" s="67">
        <v>3763495.51</v>
      </c>
      <c r="C101" s="67">
        <v>0</v>
      </c>
      <c r="D101" s="67">
        <v>1634456.55</v>
      </c>
      <c r="E101" s="67">
        <v>0</v>
      </c>
      <c r="F101" s="67">
        <v>207108.99</v>
      </c>
      <c r="G101" s="68">
        <v>0</v>
      </c>
      <c r="H101" s="67">
        <f t="shared" si="9"/>
        <v>1921929.9699999997</v>
      </c>
      <c r="I101" s="68">
        <v>0</v>
      </c>
      <c r="J101" s="68">
        <v>0</v>
      </c>
      <c r="K101" s="68">
        <f t="shared" si="7"/>
        <v>1921929.9699999997</v>
      </c>
      <c r="L101" s="22"/>
      <c r="M101" s="22"/>
      <c r="N101" s="22"/>
    </row>
    <row r="102" spans="1:14" ht="11.25" customHeight="1">
      <c r="A102" s="21" t="s">
        <v>34</v>
      </c>
      <c r="B102" s="67">
        <v>501490.15</v>
      </c>
      <c r="C102" s="67">
        <v>0</v>
      </c>
      <c r="D102" s="67">
        <v>0</v>
      </c>
      <c r="E102" s="67">
        <v>0</v>
      </c>
      <c r="F102" s="67">
        <v>49266399.3</v>
      </c>
      <c r="G102" s="68">
        <v>0</v>
      </c>
      <c r="H102" s="67">
        <f t="shared" si="9"/>
        <v>-48764909.15</v>
      </c>
      <c r="I102" s="68">
        <v>0</v>
      </c>
      <c r="J102" s="68">
        <v>0</v>
      </c>
      <c r="K102" s="68">
        <f t="shared" si="7"/>
        <v>-48764909.15</v>
      </c>
      <c r="L102" s="22"/>
      <c r="M102" s="22"/>
      <c r="N102" s="25"/>
    </row>
    <row r="103" spans="1:14" ht="11.25" customHeight="1">
      <c r="A103" s="21" t="s">
        <v>88</v>
      </c>
      <c r="B103" s="67">
        <v>45191861.76</v>
      </c>
      <c r="C103" s="67">
        <v>200725.39</v>
      </c>
      <c r="D103" s="67">
        <v>848923.96</v>
      </c>
      <c r="E103" s="67">
        <v>0</v>
      </c>
      <c r="F103" s="67">
        <v>1080452.65</v>
      </c>
      <c r="G103" s="68">
        <v>0</v>
      </c>
      <c r="H103" s="67">
        <f t="shared" si="9"/>
        <v>43061759.76</v>
      </c>
      <c r="I103" s="68">
        <v>0</v>
      </c>
      <c r="J103" s="68">
        <v>0</v>
      </c>
      <c r="K103" s="68">
        <f t="shared" si="7"/>
        <v>43061759.76</v>
      </c>
      <c r="L103" s="22"/>
      <c r="M103" s="22"/>
      <c r="N103" s="25"/>
    </row>
    <row r="104" spans="1:14" ht="11.25" customHeight="1">
      <c r="A104" s="21" t="s">
        <v>89</v>
      </c>
      <c r="B104" s="67">
        <v>1024825402.01</v>
      </c>
      <c r="C104" s="67">
        <v>0</v>
      </c>
      <c r="D104" s="67">
        <v>19766029.83</v>
      </c>
      <c r="E104" s="67">
        <v>0</v>
      </c>
      <c r="F104" s="67">
        <v>1050644.49</v>
      </c>
      <c r="G104" s="68">
        <v>0</v>
      </c>
      <c r="H104" s="67">
        <f t="shared" si="9"/>
        <v>1004008727.6899999</v>
      </c>
      <c r="I104" s="68">
        <v>0</v>
      </c>
      <c r="J104" s="68">
        <v>0</v>
      </c>
      <c r="K104" s="68">
        <f t="shared" si="7"/>
        <v>1004008727.6899999</v>
      </c>
      <c r="L104" s="22"/>
      <c r="M104" s="22"/>
      <c r="N104" s="25"/>
    </row>
    <row r="105" spans="1:14" ht="11.25" customHeight="1">
      <c r="A105" s="21" t="s">
        <v>115</v>
      </c>
      <c r="B105" s="67">
        <v>3049951747.47</v>
      </c>
      <c r="C105" s="67">
        <v>0</v>
      </c>
      <c r="D105" s="67">
        <v>0</v>
      </c>
      <c r="E105" s="67">
        <v>0</v>
      </c>
      <c r="F105" s="67">
        <v>0</v>
      </c>
      <c r="G105" s="68">
        <v>0</v>
      </c>
      <c r="H105" s="67">
        <f t="shared" si="9"/>
        <v>3049951747.47</v>
      </c>
      <c r="I105" s="68">
        <v>0</v>
      </c>
      <c r="J105" s="68">
        <v>0</v>
      </c>
      <c r="K105" s="68">
        <f t="shared" si="7"/>
        <v>3049951747.47</v>
      </c>
      <c r="L105" s="22"/>
      <c r="M105" s="22"/>
      <c r="N105" s="25"/>
    </row>
    <row r="106" spans="1:14" ht="11.25" customHeight="1">
      <c r="A106" s="21" t="s">
        <v>35</v>
      </c>
      <c r="B106" s="67">
        <v>281866767.67</v>
      </c>
      <c r="C106" s="67">
        <v>0</v>
      </c>
      <c r="D106" s="67">
        <v>0</v>
      </c>
      <c r="E106" s="67">
        <v>0</v>
      </c>
      <c r="F106" s="67">
        <v>282684968.81</v>
      </c>
      <c r="G106" s="68">
        <v>0</v>
      </c>
      <c r="H106" s="67">
        <f t="shared" si="9"/>
        <v>-818201.1399999857</v>
      </c>
      <c r="I106" s="68">
        <v>0</v>
      </c>
      <c r="J106" s="68">
        <v>0</v>
      </c>
      <c r="K106" s="68">
        <f t="shared" si="7"/>
        <v>-818201.1399999857</v>
      </c>
      <c r="L106" s="22"/>
      <c r="M106" s="22"/>
      <c r="N106" s="22"/>
    </row>
    <row r="107" spans="1:14" ht="11.25" customHeight="1">
      <c r="A107" s="27" t="s">
        <v>36</v>
      </c>
      <c r="B107" s="67">
        <v>2.68</v>
      </c>
      <c r="C107" s="67">
        <v>0</v>
      </c>
      <c r="D107" s="67">
        <v>0</v>
      </c>
      <c r="E107" s="67">
        <v>0</v>
      </c>
      <c r="F107" s="67">
        <v>0</v>
      </c>
      <c r="G107" s="68">
        <v>0</v>
      </c>
      <c r="H107" s="67">
        <f t="shared" si="9"/>
        <v>2.68</v>
      </c>
      <c r="I107" s="68">
        <v>0</v>
      </c>
      <c r="J107" s="68">
        <v>0</v>
      </c>
      <c r="K107" s="68">
        <f t="shared" si="7"/>
        <v>2.68</v>
      </c>
      <c r="L107" s="22"/>
      <c r="M107" s="22"/>
      <c r="N107" s="22"/>
    </row>
    <row r="108" spans="1:14" ht="11.25" customHeight="1">
      <c r="A108" s="21" t="s">
        <v>37</v>
      </c>
      <c r="B108" s="67">
        <v>201497077.81</v>
      </c>
      <c r="C108" s="67">
        <v>0</v>
      </c>
      <c r="D108" s="67">
        <v>0</v>
      </c>
      <c r="E108" s="67">
        <v>0</v>
      </c>
      <c r="F108" s="67">
        <v>152476409.15</v>
      </c>
      <c r="G108" s="68">
        <v>0</v>
      </c>
      <c r="H108" s="67">
        <f t="shared" si="9"/>
        <v>49020668.66</v>
      </c>
      <c r="I108" s="68">
        <v>0</v>
      </c>
      <c r="J108" s="68">
        <v>0</v>
      </c>
      <c r="K108" s="68">
        <f t="shared" si="7"/>
        <v>49020668.66</v>
      </c>
      <c r="L108" s="22"/>
      <c r="M108" s="22"/>
      <c r="N108" s="22"/>
    </row>
    <row r="109" spans="1:14" ht="11.25" customHeight="1">
      <c r="A109" s="21" t="s">
        <v>38</v>
      </c>
      <c r="B109" s="67">
        <v>363228010.75</v>
      </c>
      <c r="C109" s="67">
        <v>0</v>
      </c>
      <c r="D109" s="67">
        <v>0</v>
      </c>
      <c r="E109" s="67">
        <v>0</v>
      </c>
      <c r="F109" s="67">
        <v>0</v>
      </c>
      <c r="G109" s="68">
        <v>0</v>
      </c>
      <c r="H109" s="67">
        <f t="shared" si="9"/>
        <v>363228010.75</v>
      </c>
      <c r="I109" s="68">
        <v>0</v>
      </c>
      <c r="J109" s="68">
        <v>0</v>
      </c>
      <c r="K109" s="68">
        <f t="shared" si="7"/>
        <v>363228010.75</v>
      </c>
      <c r="L109" s="22"/>
      <c r="M109" s="22"/>
      <c r="N109" s="22"/>
    </row>
    <row r="110" spans="1:14" ht="11.25" customHeight="1">
      <c r="A110" s="21" t="s">
        <v>75</v>
      </c>
      <c r="B110" s="67">
        <v>470348236.28</v>
      </c>
      <c r="C110" s="67">
        <v>69352.99</v>
      </c>
      <c r="D110" s="67">
        <v>0</v>
      </c>
      <c r="E110" s="67">
        <v>0</v>
      </c>
      <c r="F110" s="67">
        <v>418166.77</v>
      </c>
      <c r="G110" s="68">
        <v>0</v>
      </c>
      <c r="H110" s="67">
        <f t="shared" si="9"/>
        <v>469860716.52</v>
      </c>
      <c r="I110" s="68">
        <v>0</v>
      </c>
      <c r="J110" s="68">
        <v>0</v>
      </c>
      <c r="K110" s="68">
        <f t="shared" si="7"/>
        <v>469860716.52</v>
      </c>
      <c r="L110" s="22"/>
      <c r="M110" s="22"/>
      <c r="N110" s="22"/>
    </row>
    <row r="111" spans="1:14" ht="11.25" customHeight="1">
      <c r="A111" s="21" t="s">
        <v>39</v>
      </c>
      <c r="B111" s="67">
        <v>12286232.23</v>
      </c>
      <c r="C111" s="67">
        <v>0</v>
      </c>
      <c r="D111" s="67">
        <v>0</v>
      </c>
      <c r="E111" s="67">
        <v>0</v>
      </c>
      <c r="F111" s="67">
        <v>0</v>
      </c>
      <c r="G111" s="68">
        <v>0</v>
      </c>
      <c r="H111" s="67">
        <f t="shared" si="9"/>
        <v>12286232.23</v>
      </c>
      <c r="I111" s="68">
        <v>0</v>
      </c>
      <c r="J111" s="68">
        <v>0</v>
      </c>
      <c r="K111" s="68">
        <f t="shared" si="7"/>
        <v>12286232.23</v>
      </c>
      <c r="L111" s="22"/>
      <c r="M111" s="22"/>
      <c r="N111" s="22"/>
    </row>
    <row r="112" spans="1:14" ht="11.25" customHeight="1">
      <c r="A112" s="21" t="s">
        <v>81</v>
      </c>
      <c r="B112" s="67">
        <v>11292717.51</v>
      </c>
      <c r="C112" s="67">
        <v>524957.54</v>
      </c>
      <c r="D112" s="67">
        <v>0</v>
      </c>
      <c r="E112" s="67">
        <v>0</v>
      </c>
      <c r="F112" s="67">
        <v>2019.62</v>
      </c>
      <c r="G112" s="68">
        <v>0</v>
      </c>
      <c r="H112" s="67">
        <f t="shared" si="9"/>
        <v>10765740.35</v>
      </c>
      <c r="I112" s="68">
        <v>0</v>
      </c>
      <c r="J112" s="68">
        <v>0</v>
      </c>
      <c r="K112" s="68">
        <f t="shared" si="7"/>
        <v>10765740.35</v>
      </c>
      <c r="L112" s="22"/>
      <c r="M112" s="22"/>
      <c r="N112" s="22"/>
    </row>
    <row r="113" spans="1:14" ht="11.25" customHeight="1">
      <c r="A113" s="21" t="s">
        <v>82</v>
      </c>
      <c r="B113" s="67">
        <v>7519.75</v>
      </c>
      <c r="C113" s="67">
        <v>0</v>
      </c>
      <c r="D113" s="67">
        <v>0</v>
      </c>
      <c r="E113" s="67">
        <v>0</v>
      </c>
      <c r="F113" s="67">
        <v>0</v>
      </c>
      <c r="G113" s="68">
        <v>0</v>
      </c>
      <c r="H113" s="67">
        <f t="shared" si="9"/>
        <v>7519.75</v>
      </c>
      <c r="I113" s="68">
        <v>0</v>
      </c>
      <c r="J113" s="68">
        <v>0</v>
      </c>
      <c r="K113" s="68">
        <f t="shared" si="7"/>
        <v>7519.75</v>
      </c>
      <c r="L113" s="22"/>
      <c r="M113" s="22"/>
      <c r="N113" s="22"/>
    </row>
    <row r="114" spans="1:14" ht="11.25" customHeight="1">
      <c r="A114" s="21" t="s">
        <v>40</v>
      </c>
      <c r="B114" s="67">
        <v>157689456.08</v>
      </c>
      <c r="C114" s="67">
        <v>1041669.03</v>
      </c>
      <c r="D114" s="67">
        <v>4850454.96</v>
      </c>
      <c r="E114" s="67">
        <v>2756699.97</v>
      </c>
      <c r="F114" s="67">
        <v>2396076.1</v>
      </c>
      <c r="G114" s="68">
        <v>0</v>
      </c>
      <c r="H114" s="67">
        <f t="shared" si="9"/>
        <v>146644556.02</v>
      </c>
      <c r="I114" s="68">
        <v>1953136.4</v>
      </c>
      <c r="J114" s="68">
        <v>0</v>
      </c>
      <c r="K114" s="68">
        <f t="shared" si="7"/>
        <v>144691419.62</v>
      </c>
      <c r="L114" s="22"/>
      <c r="M114" s="22"/>
      <c r="N114" s="22"/>
    </row>
    <row r="115" spans="1:14" ht="11.25" customHeight="1">
      <c r="A115" s="21" t="s">
        <v>41</v>
      </c>
      <c r="B115" s="67">
        <v>89778316.36</v>
      </c>
      <c r="C115" s="67">
        <v>372089.77</v>
      </c>
      <c r="D115" s="67">
        <v>2592614.89</v>
      </c>
      <c r="E115" s="67">
        <v>0</v>
      </c>
      <c r="F115" s="67">
        <v>137884.38</v>
      </c>
      <c r="G115" s="68">
        <v>0</v>
      </c>
      <c r="H115" s="67">
        <f t="shared" si="9"/>
        <v>86675727.32</v>
      </c>
      <c r="I115" s="68">
        <v>136918.36</v>
      </c>
      <c r="J115" s="68">
        <v>0</v>
      </c>
      <c r="K115" s="68">
        <f t="shared" si="7"/>
        <v>86538808.96</v>
      </c>
      <c r="L115" s="22"/>
      <c r="M115" s="22"/>
      <c r="N115" s="22"/>
    </row>
    <row r="116" spans="1:14" ht="11.25" customHeight="1">
      <c r="A116" s="21" t="s">
        <v>42</v>
      </c>
      <c r="B116" s="67">
        <v>88161656.05</v>
      </c>
      <c r="C116" s="67">
        <v>198.84</v>
      </c>
      <c r="D116" s="67">
        <v>5448364.99</v>
      </c>
      <c r="E116" s="67">
        <v>9000</v>
      </c>
      <c r="F116" s="67">
        <v>63857927.24</v>
      </c>
      <c r="G116" s="68">
        <v>0</v>
      </c>
      <c r="H116" s="67">
        <f t="shared" si="9"/>
        <v>18846164.97999999</v>
      </c>
      <c r="I116" s="68">
        <v>0</v>
      </c>
      <c r="J116" s="68">
        <v>0</v>
      </c>
      <c r="K116" s="68">
        <f t="shared" si="7"/>
        <v>18846164.97999999</v>
      </c>
      <c r="L116" s="22"/>
      <c r="M116" s="22"/>
      <c r="N116" s="22"/>
    </row>
    <row r="117" spans="1:14" ht="11.25" customHeight="1">
      <c r="A117" s="21" t="s">
        <v>43</v>
      </c>
      <c r="B117" s="67">
        <v>106242986.03</v>
      </c>
      <c r="C117" s="67">
        <v>7642.28</v>
      </c>
      <c r="D117" s="67">
        <v>178976.06</v>
      </c>
      <c r="E117" s="67">
        <v>0</v>
      </c>
      <c r="F117" s="67">
        <v>904689.1</v>
      </c>
      <c r="G117" s="68">
        <v>0</v>
      </c>
      <c r="H117" s="67">
        <f t="shared" si="9"/>
        <v>105151678.59</v>
      </c>
      <c r="I117" s="68">
        <v>1253748.08</v>
      </c>
      <c r="J117" s="68">
        <v>0</v>
      </c>
      <c r="K117" s="68">
        <f t="shared" si="7"/>
        <v>103897930.51</v>
      </c>
      <c r="L117" s="22"/>
      <c r="M117" s="22"/>
      <c r="N117" s="22"/>
    </row>
    <row r="118" spans="1:14" ht="11.25" customHeight="1">
      <c r="A118" s="21" t="s">
        <v>44</v>
      </c>
      <c r="B118" s="67">
        <v>154098397.91</v>
      </c>
      <c r="C118" s="67">
        <v>652950.11</v>
      </c>
      <c r="D118" s="67">
        <v>36614541.94</v>
      </c>
      <c r="E118" s="67">
        <v>0</v>
      </c>
      <c r="F118" s="67">
        <v>17793237.19</v>
      </c>
      <c r="G118" s="68">
        <v>0</v>
      </c>
      <c r="H118" s="67">
        <f t="shared" si="9"/>
        <v>99037668.67</v>
      </c>
      <c r="I118" s="68">
        <v>37028027.26</v>
      </c>
      <c r="J118" s="68">
        <v>0</v>
      </c>
      <c r="K118" s="68">
        <f t="shared" si="7"/>
        <v>62009641.410000004</v>
      </c>
      <c r="L118" s="22"/>
      <c r="M118" s="22"/>
      <c r="N118" s="22"/>
    </row>
    <row r="119" spans="1:14" ht="11.25" customHeight="1">
      <c r="A119" s="21" t="s">
        <v>56</v>
      </c>
      <c r="B119" s="67">
        <v>544766805.73</v>
      </c>
      <c r="C119" s="67">
        <v>661183.08</v>
      </c>
      <c r="D119" s="67">
        <v>4352912.88</v>
      </c>
      <c r="E119" s="67">
        <v>67364.98</v>
      </c>
      <c r="F119" s="67">
        <v>135893.78</v>
      </c>
      <c r="G119" s="68">
        <v>0</v>
      </c>
      <c r="H119" s="67">
        <f t="shared" si="9"/>
        <v>539549451.01</v>
      </c>
      <c r="I119" s="68">
        <v>14607700.58</v>
      </c>
      <c r="J119" s="68">
        <v>0</v>
      </c>
      <c r="K119" s="68">
        <f t="shared" si="7"/>
        <v>524941750.43</v>
      </c>
      <c r="L119" s="22"/>
      <c r="M119" s="22"/>
      <c r="N119" s="22"/>
    </row>
    <row r="120" spans="1:14" ht="11.25" customHeight="1">
      <c r="A120" s="21" t="s">
        <v>45</v>
      </c>
      <c r="B120" s="67">
        <v>172949252.44</v>
      </c>
      <c r="C120" s="67">
        <v>12798290.13</v>
      </c>
      <c r="D120" s="67">
        <v>25767866.98</v>
      </c>
      <c r="E120" s="67">
        <v>25704.03</v>
      </c>
      <c r="F120" s="67">
        <v>13338922.09</v>
      </c>
      <c r="G120" s="68">
        <v>0</v>
      </c>
      <c r="H120" s="67">
        <f t="shared" si="9"/>
        <v>121018469.21</v>
      </c>
      <c r="I120" s="68">
        <v>41103990.18</v>
      </c>
      <c r="J120" s="68">
        <v>0</v>
      </c>
      <c r="K120" s="68">
        <f t="shared" si="7"/>
        <v>79914479.03</v>
      </c>
      <c r="L120" s="22"/>
      <c r="M120" s="22"/>
      <c r="N120" s="22"/>
    </row>
    <row r="121" spans="1:14" ht="11.25" customHeight="1">
      <c r="A121" s="21" t="s">
        <v>83</v>
      </c>
      <c r="B121" s="67">
        <v>11415.16</v>
      </c>
      <c r="C121" s="67">
        <v>0.42</v>
      </c>
      <c r="D121" s="67">
        <v>0</v>
      </c>
      <c r="E121" s="67">
        <v>0</v>
      </c>
      <c r="F121" s="67">
        <v>0</v>
      </c>
      <c r="G121" s="68">
        <v>0</v>
      </c>
      <c r="H121" s="67">
        <f t="shared" si="9"/>
        <v>11414.74</v>
      </c>
      <c r="I121" s="68">
        <v>0</v>
      </c>
      <c r="J121" s="68">
        <v>0</v>
      </c>
      <c r="K121" s="68">
        <f t="shared" si="7"/>
        <v>11414.74</v>
      </c>
      <c r="L121" s="22"/>
      <c r="M121" s="22"/>
      <c r="N121" s="22"/>
    </row>
    <row r="122" spans="1:14" ht="11.25" customHeight="1">
      <c r="A122" s="21" t="s">
        <v>46</v>
      </c>
      <c r="B122" s="67">
        <v>3910742113.99</v>
      </c>
      <c r="C122" s="67">
        <v>21601361.24</v>
      </c>
      <c r="D122" s="67">
        <v>7151484.13</v>
      </c>
      <c r="E122" s="67">
        <v>168.78</v>
      </c>
      <c r="F122" s="67">
        <v>326014522.33</v>
      </c>
      <c r="G122" s="68">
        <v>0</v>
      </c>
      <c r="H122" s="67">
        <f t="shared" si="9"/>
        <v>3555974577.5099998</v>
      </c>
      <c r="I122" s="68">
        <v>32589597.53</v>
      </c>
      <c r="J122" s="68">
        <v>0</v>
      </c>
      <c r="K122" s="68">
        <f t="shared" si="7"/>
        <v>3523384979.9799995</v>
      </c>
      <c r="L122" s="22"/>
      <c r="M122" s="22"/>
      <c r="N122" s="22"/>
    </row>
    <row r="123" spans="1:14" ht="11.25" customHeight="1">
      <c r="A123" s="21" t="s">
        <v>47</v>
      </c>
      <c r="B123" s="67">
        <v>43050061.34</v>
      </c>
      <c r="C123" s="67">
        <v>0</v>
      </c>
      <c r="D123" s="67">
        <v>134371.6</v>
      </c>
      <c r="E123" s="67">
        <v>0</v>
      </c>
      <c r="F123" s="67">
        <v>463661.35</v>
      </c>
      <c r="G123" s="68">
        <v>0</v>
      </c>
      <c r="H123" s="67">
        <f t="shared" si="9"/>
        <v>42452028.39</v>
      </c>
      <c r="I123" s="68">
        <v>9165737.65</v>
      </c>
      <c r="J123" s="68">
        <v>0</v>
      </c>
      <c r="K123" s="68">
        <f t="shared" si="7"/>
        <v>33286290.740000002</v>
      </c>
      <c r="L123" s="22"/>
      <c r="M123" s="22"/>
      <c r="N123" s="22"/>
    </row>
    <row r="124" spans="1:14" ht="11.25" customHeight="1">
      <c r="A124" s="21" t="s">
        <v>71</v>
      </c>
      <c r="B124" s="67">
        <v>1916533643.82</v>
      </c>
      <c r="C124" s="67">
        <v>148560.97</v>
      </c>
      <c r="D124" s="67">
        <v>118662.96</v>
      </c>
      <c r="E124" s="67">
        <v>0</v>
      </c>
      <c r="F124" s="67">
        <v>99194.36</v>
      </c>
      <c r="G124" s="68">
        <v>0</v>
      </c>
      <c r="H124" s="67">
        <f t="shared" si="9"/>
        <v>1916167225.53</v>
      </c>
      <c r="I124" s="68">
        <v>2409820.02</v>
      </c>
      <c r="J124" s="68">
        <v>0</v>
      </c>
      <c r="K124" s="68">
        <f t="shared" si="7"/>
        <v>1913757405.51</v>
      </c>
      <c r="L124" s="22"/>
      <c r="M124" s="22"/>
      <c r="N124" s="22"/>
    </row>
    <row r="125" spans="1:14" ht="11.25" customHeight="1">
      <c r="A125" s="21" t="s">
        <v>84</v>
      </c>
      <c r="B125" s="67">
        <v>177754157.39</v>
      </c>
      <c r="C125" s="67">
        <v>101124.47</v>
      </c>
      <c r="D125" s="67">
        <v>1520093.69</v>
      </c>
      <c r="E125" s="67">
        <v>0</v>
      </c>
      <c r="F125" s="67">
        <v>29821416.62</v>
      </c>
      <c r="G125" s="68">
        <v>0</v>
      </c>
      <c r="H125" s="67">
        <f t="shared" si="9"/>
        <v>146311522.60999998</v>
      </c>
      <c r="I125" s="68">
        <v>2854538.42</v>
      </c>
      <c r="J125" s="68">
        <v>0</v>
      </c>
      <c r="K125" s="68">
        <f t="shared" si="7"/>
        <v>143456984.19</v>
      </c>
      <c r="L125" s="22"/>
      <c r="M125" s="22"/>
      <c r="N125" s="22"/>
    </row>
    <row r="126" spans="1:14" ht="11.25" customHeight="1">
      <c r="A126" s="21" t="s">
        <v>91</v>
      </c>
      <c r="B126" s="67">
        <v>179648319.26</v>
      </c>
      <c r="C126" s="67">
        <v>0</v>
      </c>
      <c r="D126" s="67">
        <v>0</v>
      </c>
      <c r="E126" s="67">
        <v>0</v>
      </c>
      <c r="F126" s="67">
        <v>0</v>
      </c>
      <c r="G126" s="68">
        <v>0</v>
      </c>
      <c r="H126" s="67">
        <f t="shared" si="9"/>
        <v>179648319.26</v>
      </c>
      <c r="I126" s="68">
        <v>0</v>
      </c>
      <c r="J126" s="68">
        <v>0</v>
      </c>
      <c r="K126" s="68">
        <f t="shared" si="7"/>
        <v>179648319.26</v>
      </c>
      <c r="L126" s="22"/>
      <c r="M126" s="22"/>
      <c r="N126" s="22"/>
    </row>
    <row r="127" spans="1:14" ht="11.25" customHeight="1">
      <c r="A127" s="21" t="s">
        <v>90</v>
      </c>
      <c r="B127" s="67">
        <v>17593851.37</v>
      </c>
      <c r="C127" s="67">
        <v>0</v>
      </c>
      <c r="D127" s="67">
        <v>0</v>
      </c>
      <c r="E127" s="67">
        <v>0</v>
      </c>
      <c r="F127" s="67">
        <v>10220914.67</v>
      </c>
      <c r="G127" s="68">
        <v>0</v>
      </c>
      <c r="H127" s="67">
        <f t="shared" si="9"/>
        <v>7372936.700000001</v>
      </c>
      <c r="I127" s="68">
        <v>0</v>
      </c>
      <c r="J127" s="68">
        <v>0</v>
      </c>
      <c r="K127" s="68">
        <f t="shared" si="7"/>
        <v>7372936.700000001</v>
      </c>
      <c r="L127" s="22"/>
      <c r="M127" s="22"/>
      <c r="N127" s="22"/>
    </row>
    <row r="128" spans="1:14" ht="11.25" customHeight="1">
      <c r="A128" s="21" t="s">
        <v>48</v>
      </c>
      <c r="B128" s="67">
        <v>430964488.71</v>
      </c>
      <c r="C128" s="67">
        <v>0</v>
      </c>
      <c r="D128" s="67">
        <v>337205.25</v>
      </c>
      <c r="E128" s="67">
        <v>0</v>
      </c>
      <c r="F128" s="67">
        <v>5062.19</v>
      </c>
      <c r="G128" s="68">
        <v>0</v>
      </c>
      <c r="H128" s="67">
        <f t="shared" si="9"/>
        <v>430622221.27</v>
      </c>
      <c r="I128" s="68">
        <v>497494.78</v>
      </c>
      <c r="J128" s="78">
        <v>0</v>
      </c>
      <c r="K128" s="78">
        <f t="shared" si="7"/>
        <v>430124726.49</v>
      </c>
      <c r="L128" s="22"/>
      <c r="M128" s="22"/>
      <c r="N128" s="22"/>
    </row>
    <row r="129" spans="1:11" ht="11.25" customHeight="1">
      <c r="A129" s="39" t="s">
        <v>19</v>
      </c>
      <c r="B129" s="79">
        <f aca="true" t="shared" si="10" ref="B129:G129">B93+B77</f>
        <v>36296010903.829994</v>
      </c>
      <c r="C129" s="61">
        <f t="shared" si="10"/>
        <v>4632734173.72</v>
      </c>
      <c r="D129" s="80">
        <f t="shared" si="10"/>
        <v>1539494152.2600002</v>
      </c>
      <c r="E129" s="80">
        <f t="shared" si="10"/>
        <v>28707799</v>
      </c>
      <c r="F129" s="80">
        <f t="shared" si="10"/>
        <v>4724376817.68</v>
      </c>
      <c r="G129" s="60">
        <f t="shared" si="10"/>
        <v>0</v>
      </c>
      <c r="H129" s="80">
        <f>(B129-(C129+D129+E129+F129)-G129)</f>
        <v>25370697961.169994</v>
      </c>
      <c r="I129" s="61">
        <f>I93+I77</f>
        <v>1295464248.9399998</v>
      </c>
      <c r="J129" s="74">
        <f>J93+J77</f>
        <v>16020894.169999998</v>
      </c>
      <c r="K129" s="74">
        <f>K93+K77</f>
        <v>24075233712.230003</v>
      </c>
    </row>
    <row r="130" spans="1:11" ht="11.25" customHeight="1">
      <c r="A130" s="1" t="str">
        <f>A38</f>
        <v>FONTE: Siafe-Rio - Secretaria de Estado de Fazenda.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7" t="s">
        <v>61</v>
      </c>
    </row>
    <row r="131" spans="2:11" ht="11.25" customHeight="1">
      <c r="B131" s="40"/>
      <c r="C131" s="40"/>
      <c r="D131" s="40"/>
      <c r="E131" s="40"/>
      <c r="F131" s="40"/>
      <c r="G131" s="40"/>
      <c r="H131" s="40"/>
      <c r="I131" s="40"/>
      <c r="J131" s="40"/>
      <c r="K131" s="40"/>
    </row>
    <row r="132" spans="2:11" ht="11.25" customHeight="1">
      <c r="B132" s="40"/>
      <c r="C132" s="40"/>
      <c r="D132" s="40"/>
      <c r="E132" s="40"/>
      <c r="F132" s="40"/>
      <c r="G132" s="40"/>
      <c r="H132" s="40"/>
      <c r="I132" s="40"/>
      <c r="J132" s="40"/>
      <c r="K132" s="40"/>
    </row>
    <row r="133" spans="1:14" ht="11.25" customHeight="1">
      <c r="A133" s="44" t="s">
        <v>110</v>
      </c>
      <c r="B133" s="45"/>
      <c r="C133" s="105" t="s">
        <v>111</v>
      </c>
      <c r="D133" s="105"/>
      <c r="E133" s="105"/>
      <c r="F133" s="105"/>
      <c r="G133" s="105"/>
      <c r="H133" s="105" t="s">
        <v>78</v>
      </c>
      <c r="I133" s="105"/>
      <c r="J133" s="105"/>
      <c r="K133" s="105"/>
      <c r="L133" s="45"/>
      <c r="M133" s="45"/>
      <c r="N133" s="45"/>
    </row>
    <row r="134" spans="1:14" ht="11.25" customHeight="1">
      <c r="A134" s="44" t="s">
        <v>73</v>
      </c>
      <c r="B134" s="45"/>
      <c r="C134" s="105" t="s">
        <v>74</v>
      </c>
      <c r="D134" s="105"/>
      <c r="E134" s="105"/>
      <c r="F134" s="105"/>
      <c r="G134" s="105"/>
      <c r="H134" s="105" t="s">
        <v>0</v>
      </c>
      <c r="I134" s="105"/>
      <c r="J134" s="105"/>
      <c r="K134" s="105"/>
      <c r="L134" s="45"/>
      <c r="M134" s="45"/>
      <c r="N134" s="45"/>
    </row>
    <row r="135" spans="1:11" ht="11.25" customHeight="1">
      <c r="A135" s="42"/>
      <c r="B135" s="42"/>
      <c r="C135" s="42"/>
      <c r="F135" s="41"/>
      <c r="G135" s="41"/>
      <c r="H135" s="41"/>
      <c r="I135" s="41"/>
      <c r="J135" s="41"/>
      <c r="K135" s="41"/>
    </row>
    <row r="136" spans="2:11" ht="11.25" customHeight="1">
      <c r="B136" s="82"/>
      <c r="C136" s="82"/>
      <c r="D136" s="82"/>
      <c r="E136" s="82"/>
      <c r="F136" s="82"/>
      <c r="G136" s="82"/>
      <c r="H136" s="82"/>
      <c r="I136" s="82"/>
      <c r="J136" s="82"/>
      <c r="K136" s="82"/>
    </row>
    <row r="138" spans="2:11" ht="11.25" customHeight="1">
      <c r="B138" s="82"/>
      <c r="C138" s="82"/>
      <c r="D138" s="82"/>
      <c r="E138" s="82"/>
      <c r="F138" s="82"/>
      <c r="G138" s="82"/>
      <c r="H138" s="82"/>
      <c r="I138" s="82"/>
      <c r="J138" s="82"/>
      <c r="K138" s="82"/>
    </row>
    <row r="140" spans="1:11" ht="11.25" customHeight="1">
      <c r="A140" s="43"/>
      <c r="B140" s="43"/>
      <c r="C140" s="43"/>
      <c r="F140" s="42"/>
      <c r="G140" s="42"/>
      <c r="H140" s="42"/>
      <c r="I140" s="42"/>
      <c r="J140" s="42"/>
      <c r="K140" s="42"/>
    </row>
  </sheetData>
  <sheetProtection/>
  <mergeCells count="43">
    <mergeCell ref="A39:K39"/>
    <mergeCell ref="J15:J19"/>
    <mergeCell ref="A68:K68"/>
    <mergeCell ref="I72:I75"/>
    <mergeCell ref="K72:K75"/>
    <mergeCell ref="K15:K18"/>
    <mergeCell ref="A41:K41"/>
    <mergeCell ref="G15:G18"/>
    <mergeCell ref="B15:B18"/>
    <mergeCell ref="C73:D74"/>
    <mergeCell ref="E73:E75"/>
    <mergeCell ref="F73:F75"/>
    <mergeCell ref="G72:G75"/>
    <mergeCell ref="C133:G133"/>
    <mergeCell ref="C134:G134"/>
    <mergeCell ref="H133:K133"/>
    <mergeCell ref="H134:K134"/>
    <mergeCell ref="A15:A19"/>
    <mergeCell ref="H15:H18"/>
    <mergeCell ref="C16:D17"/>
    <mergeCell ref="E16:E18"/>
    <mergeCell ref="F16:F18"/>
    <mergeCell ref="C15:F15"/>
    <mergeCell ref="A64:K64"/>
    <mergeCell ref="A65:K65"/>
    <mergeCell ref="A66:K66"/>
    <mergeCell ref="A67:K67"/>
    <mergeCell ref="C72:F72"/>
    <mergeCell ref="J72:J76"/>
    <mergeCell ref="A71:K71"/>
    <mergeCell ref="A72:A76"/>
    <mergeCell ref="B72:B75"/>
    <mergeCell ref="H72:H75"/>
    <mergeCell ref="A3:K3"/>
    <mergeCell ref="A47:K47"/>
    <mergeCell ref="A50:K50"/>
    <mergeCell ref="A57:K57"/>
    <mergeCell ref="A7:K7"/>
    <mergeCell ref="A8:K8"/>
    <mergeCell ref="A9:K9"/>
    <mergeCell ref="A10:K10"/>
    <mergeCell ref="A11:K11"/>
    <mergeCell ref="I15:I18"/>
  </mergeCells>
  <printOptions horizontalCentered="1"/>
  <pageMargins left="0.2362204724409449" right="0.2362204724409449" top="0" bottom="0" header="0.31496062992125984" footer="0.31496062992125984"/>
  <pageSetup fitToHeight="0" fitToWidth="1" horizontalDpi="600" verticalDpi="600" orientation="landscape" paperSize="9" scale="69" r:id="rId2"/>
  <rowBreaks count="1" manualBreakCount="1">
    <brk id="58" max="10" man="1"/>
  </rowBreaks>
  <ignoredErrors>
    <ignoredError sqref="H129 H90:H94 K93 K23 H77:H78 H88 H80:H85 F35:F36 H35" formula="1"/>
    <ignoredError sqref="B23:G23 I23:J23" formulaRange="1"/>
    <ignoredError sqref="H23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 Sacramento Almeida</dc:creator>
  <cp:keywords/>
  <dc:description/>
  <cp:lastModifiedBy>Yago Barros Barbosa</cp:lastModifiedBy>
  <cp:lastPrinted>2023-02-16T16:04:32Z</cp:lastPrinted>
  <dcterms:created xsi:type="dcterms:W3CDTF">2013-01-24T20:03:31Z</dcterms:created>
  <dcterms:modified xsi:type="dcterms:W3CDTF">2023-03-22T14:57:23Z</dcterms:modified>
  <cp:category/>
  <cp:version/>
  <cp:contentType/>
  <cp:contentStatus/>
</cp:coreProperties>
</file>