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Anexo VI - RP" sheetId="1" r:id="rId1"/>
    <sheet name="Cálculos" sheetId="2" r:id="rId2"/>
  </sheets>
  <definedNames>
    <definedName name="_xlnm.Print_Area" localSheetId="0">'Anexo VI - RP'!$A$1:$K$127</definedName>
    <definedName name="_xlnm.Print_Area" localSheetId="1">'Cálculos'!$A$1:$K$129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 localSheetId="1">#REF!,#REF!</definedName>
    <definedName name="Planilha_2ÁreaTotal">#REF!,#REF!</definedName>
    <definedName name="Planilha_2CabGráfico" localSheetId="1">#REF!</definedName>
    <definedName name="Planilha_2CabGráfico">#REF!</definedName>
    <definedName name="Planilha_2TítCols" localSheetId="1">#REF!,#REF!</definedName>
    <definedName name="Planilha_2TítCols">#REF!,#REF!</definedName>
    <definedName name="Planilha_2TítLins" localSheetId="1">#REF!</definedName>
    <definedName name="Planilha_2TítLins">#REF!</definedName>
    <definedName name="Planilha_3ÁreaTotal" localSheetId="1">#REF!,#REF!</definedName>
    <definedName name="Planilha_3ÁreaTotal">#REF!,#REF!</definedName>
    <definedName name="Planilha_3CabGráfico" localSheetId="1">#REF!</definedName>
    <definedName name="Planilha_3CabGráfico">#REF!</definedName>
    <definedName name="Planilha_3TítCols" localSheetId="1">#REF!,#REF!</definedName>
    <definedName name="Planilha_3TítCols">#REF!,#REF!</definedName>
    <definedName name="Planilha_3TítLins" localSheetId="1">#REF!</definedName>
    <definedName name="Planilha_3TítLins">#REF!</definedName>
    <definedName name="Planilha_4ÁreaTotal" localSheetId="1">#REF!,#REF!</definedName>
    <definedName name="Planilha_4ÁreaTotal">#REF!,#REF!</definedName>
    <definedName name="Planilha_4TítCols" localSheetId="1">#REF!,#REF!</definedName>
    <definedName name="Planilha_4TítCols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25" authorId="0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Não fez a segregação entre os "Recursos Ordinários" e "Outros Recursos não Vinculados"</t>
        </r>
      </text>
    </comment>
    <comment ref="A23" authorId="0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Não fez a segregação entre os "Recursos Ordinários" e "Outros Recursos não Vinculados"</t>
        </r>
      </text>
    </comment>
  </commentList>
</comments>
</file>

<file path=xl/sharedStrings.xml><?xml version="1.0" encoding="utf-8"?>
<sst xmlns="http://schemas.openxmlformats.org/spreadsheetml/2006/main" count="272" uniqueCount="132">
  <si>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</si>
  <si>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</si>
  <si>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</si>
  <si>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</si>
  <si>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</si>
  <si>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</si>
  <si>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</si>
  <si>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</si>
  <si>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</si>
  <si>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</si>
  <si>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</si>
  <si>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</si>
  <si>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</si>
  <si>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</si>
  <si>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</si>
  <si>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</si>
  <si>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</si>
  <si>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</si>
  <si>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</si>
  <si>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</si>
  <si>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</si>
  <si>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</si>
  <si>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</si>
  <si>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Wilson José Witzel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</si>
  <si>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</si>
  <si>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</si>
  <si>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</si>
  <si>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 xml:space="preserve">          Este Demonstrativo não considera a casa dos centavos.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</si>
  <si>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</si>
  <si>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</si>
  <si>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</si>
  <si>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</si>
  <si>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</si>
  <si>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</si>
  <si>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</si>
  <si>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</si>
  <si>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</si>
  <si>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</si>
  <si>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</si>
  <si>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</si>
  <si>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</si>
  <si>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</si>
  <si>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</si>
  <si>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</si>
  <si>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</si>
  <si>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</si>
  <si>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</si>
  <si>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</si>
  <si>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</si>
  <si>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</si>
  <si>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</si>
  <si>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</si>
  <si>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</si>
  <si>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</si>
  <si>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</si>
  <si>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</si>
  <si>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</si>
  <si>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</si>
  <si>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</si>
  <si>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</si>
  <si>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</si>
  <si>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</si>
  <si>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</si>
  <si>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</si>
  <si>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</si>
  <si>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 xml:space="preserve">Por diferença </t>
  </si>
  <si>
    <t>TOTAL DOS RECURSOS NÃO VINCULADOS (I)</t>
  </si>
  <si>
    <t>TOTAL DOS RECURSOS VINCULADOS (II)</t>
  </si>
  <si>
    <t xml:space="preserve">          Imprensa Oficial, CEDAE e AGERIO não constam nos Orçamentos Fiscal e da Seguridade Social no exercício de 2019.</t>
  </si>
  <si>
    <t>DISPONIBILIDADE DE CAIXA LÍQUIDA (APÓS A INSCRIÇÃO EM RESTOS A PAGAR NÃO PROCESSADOS DO EXERCÍCIO)</t>
  </si>
  <si>
    <t>(i) = (g - h)</t>
  </si>
  <si>
    <t>A2 - RGF 05 - DISPONIBILIDADE DE CAIXA E RP - Poder Executivo (Teste 2019) (Educação)</t>
  </si>
  <si>
    <t>A4 - RGF 05 - DISPONIBILIDADE DE CAIXA E RP - Poder Executivo (Teste 2019) (Demais Recursos Vinculados)</t>
  </si>
  <si>
    <t>A3 - RGF 05 - DISPONIBILIDADE DE CAIXA E RP - Poder Executivo (Teste 2019) (Saúde)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</si>
  <si>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</si>
  <si>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</si>
  <si>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</si>
  <si>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</si>
  <si>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</si>
  <si>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</si>
  <si>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</si>
  <si>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</si>
  <si>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Bernardo Santos Cunha Barbosa</t>
  </si>
  <si>
    <t>Luiz Claudio Rodrigues de Carvalho</t>
  </si>
  <si>
    <t>193 - Bônus de Assinatura do Excedente da Cessão Onerosa</t>
  </si>
  <si>
    <t>GOVERNO DO ESTADO DO RIO DE JANEIRO</t>
  </si>
  <si>
    <t>DEMONSTRATIVO CONSOLIDADO DA DISPONIBILIDADE DE CAIXA E DOS RESTOS A PAGAR</t>
  </si>
  <si>
    <r>
      <t>Outros Recursos não Vinculados</t>
    </r>
    <r>
      <rPr>
        <vertAlign val="superscript"/>
        <sz val="8"/>
        <rFont val="Times New Roman"/>
        <family val="1"/>
      </rPr>
      <t>3</t>
    </r>
  </si>
  <si>
    <r>
      <t>Recursos Ordinários</t>
    </r>
    <r>
      <rPr>
        <vertAlign val="superscript"/>
        <sz val="8"/>
        <rFont val="Times New Roman"/>
        <family val="1"/>
      </rPr>
      <t>2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</si>
  <si>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4</t>
    </r>
  </si>
  <si>
    <r>
      <t>Transferências do FUNDEB</t>
    </r>
    <r>
      <rPr>
        <vertAlign val="superscript"/>
        <sz val="8"/>
        <rFont val="Times New Roman"/>
        <family val="1"/>
      </rPr>
      <t>5</t>
    </r>
  </si>
  <si>
    <r>
      <t>Outros Recursos Vinculados à Educação</t>
    </r>
    <r>
      <rPr>
        <vertAlign val="superscript"/>
        <sz val="8"/>
        <rFont val="Times New Roman"/>
        <family val="1"/>
      </rPr>
      <t>6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</si>
  <si>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7</t>
    </r>
  </si>
  <si>
    <r>
      <t>Outros Recursos Vinculados à Saúde</t>
    </r>
    <r>
      <rPr>
        <vertAlign val="superscript"/>
        <sz val="8"/>
        <rFont val="Times New Roman"/>
        <family val="1"/>
      </rPr>
      <t>8</t>
    </r>
  </si>
  <si>
    <r>
      <t>Recursos Vinculados ao RPPS - Plano Previdenciário</t>
    </r>
    <r>
      <rPr>
        <vertAlign val="superscript"/>
        <sz val="8"/>
        <rFont val="Times New Roman"/>
        <family val="1"/>
      </rPr>
      <t>9</t>
    </r>
  </si>
  <si>
    <r>
      <t>Recursos Vinculados ao RPPS - Plano Financeiro</t>
    </r>
    <r>
      <rPr>
        <vertAlign val="superscript"/>
        <sz val="8"/>
        <rFont val="Times New Roman"/>
        <family val="1"/>
      </rPr>
      <t>10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</si>
  <si>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</si>
  <si>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>Recursos de Alienação de Bens/Ativos</t>
    </r>
    <r>
      <rPr>
        <vertAlign val="superscript"/>
        <sz val="8"/>
        <rFont val="Times New Roman"/>
        <family val="1"/>
      </rPr>
      <t>12</t>
    </r>
  </si>
  <si>
    <r>
      <t>Outros Recursos Vinculados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</si>
  <si>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 Foram considerados os demais recursos livres contabilizados pelos Poderes Executivo, Legislativo (ALERJ e 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</si>
  <si>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</si>
  <si>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</si>
  <si>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Outros Recursos Destinados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</si>
  <si>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</si>
  <si>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Destinados à Saúde: Foram considerados os valores contabilizados na Fonte de Recursos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</si>
  <si>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destinados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</si>
  <si>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destinados ao RPPS - Plano Financeiro: 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</si>
  <si>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destinados à Educação e à Saúde): Foram considerados os valores contabilizados na Fonte de Recursos 111 - Operações de Crédito - Tesouro.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</si>
  <si>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 Fonte de Recursos 233 - Alienação de Bens - Diretamente Arrecadadas.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</si>
  <si>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Outros Recursos Vinculados: No âmbito do Poder Executivo,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</si>
  <si>
    <r>
      <rPr>
        <vertAlign val="superscript"/>
        <sz val="8"/>
        <rFont val="Times New Roman"/>
        <family val="1"/>
      </rPr>
      <t xml:space="preserve">               2</t>
    </r>
    <r>
      <rPr>
        <sz val="8"/>
        <rFont val="Times New Roman"/>
        <family val="1"/>
      </rPr>
      <t>Recursos Ordinários: Foram considerados os saldos contabilizados, publicados pelos Poderes Legislativo (ALERJ e 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</si>
  <si>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Foram considerados os demais recursos livres contabilizados pelos Poderes Executivo, Legislativo (ALERJ e TCE-RJ), Judiciário e Ministério Público.</t>
    </r>
  </si>
  <si>
    <t>Publicação TCE/RJ</t>
  </si>
  <si>
    <t>Publicação ALERJ</t>
  </si>
  <si>
    <t>Publicação MPRJ</t>
  </si>
  <si>
    <t>Publicação TJRJ</t>
  </si>
  <si>
    <t>TOTAL (III) = (I + II) da consulta A1 - RGF 05 - DISPONIBILIDADE DE CAIXA E RP - CONSOLIDADO</t>
  </si>
  <si>
    <t xml:space="preserve">          Imprensa Oficial, CEDAE e AGERIO não constam nos Orçamentos Fiscal e da Seguridade Social no exercício de 2020.</t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</si>
  <si>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Destinados à Saúde: Foram considerados os valores contabilizados nas Fontes de Recursos 198 - Auxílio Financeiro da União para Ações de Saúde - Covid-19 e 225 - Sistema Único de Saúde - SUS.</t>
    </r>
  </si>
  <si>
    <t>JANEIRO A DEZEMBRO DE 2020</t>
  </si>
  <si>
    <t>Guilherme Macedo Reis Mercês</t>
  </si>
  <si>
    <t>Francisco Ricardo Soares</t>
  </si>
  <si>
    <t>Cláudio Castro</t>
  </si>
  <si>
    <t>Governador em Exercício</t>
  </si>
  <si>
    <t>Emissão: 19/02/2021</t>
  </si>
  <si>
    <t>089 - GRE SEFAZ</t>
  </si>
  <si>
    <t>196 - Auxílio Financeiro da União para Mitigação dos Efeitos Financeiros da Covid-19</t>
  </si>
  <si>
    <t>198 - Auxílio Financeiro da União para Ações de Saúde - Covid-19</t>
  </si>
  <si>
    <t>211 - Operações de Crédito</t>
  </si>
  <si>
    <t>227 - Auxílio Financeiro da União para Ações Emergenciais ao Setor Cultural</t>
  </si>
  <si>
    <t>237 - Sistema de Proteção Social dos Militares</t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</si>
  <si>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Outros Recursos Vinculados:  Foram considerados os valores publicados pelo TCE-RJ e o Poder Executivo. No âmbito do Poder Executivo,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</si>
</sst>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5" fontId="4" fillId="0" borderId="16" xfId="63" applyNumberFormat="1" applyFont="1" applyFill="1" applyBorder="1" applyAlignment="1">
      <alignment horizontal="center" wrapText="1"/>
    </xf>
    <xf numFmtId="165" fontId="4" fillId="0" borderId="17" xfId="63" applyNumberFormat="1" applyFont="1" applyFill="1" applyBorder="1" applyAlignment="1">
      <alignment horizontal="center" wrapText="1"/>
    </xf>
    <xf numFmtId="164" fontId="3" fillId="0" borderId="0" xfId="63" applyFont="1" applyFill="1" applyAlignment="1">
      <alignment/>
    </xf>
    <xf numFmtId="0" fontId="3" fillId="34" borderId="18" xfId="0" applyNumberFormat="1" applyFont="1" applyFill="1" applyBorder="1" applyAlignment="1">
      <alignment horizontal="left" wrapText="1"/>
    </xf>
    <xf numFmtId="165" fontId="3" fillId="0" borderId="19" xfId="63" applyNumberFormat="1" applyFont="1" applyFill="1" applyBorder="1" applyAlignment="1">
      <alignment horizontal="center" wrapText="1"/>
    </xf>
    <xf numFmtId="165" fontId="3" fillId="0" borderId="20" xfId="63" applyNumberFormat="1" applyFont="1" applyFill="1" applyBorder="1" applyAlignment="1">
      <alignment horizontal="center" wrapText="1"/>
    </xf>
    <xf numFmtId="165" fontId="3" fillId="0" borderId="0" xfId="63" applyNumberFormat="1" applyFont="1" applyFill="1" applyAlignment="1">
      <alignment/>
    </xf>
    <xf numFmtId="0" fontId="3" fillId="35" borderId="18" xfId="0" applyNumberFormat="1" applyFont="1" applyFill="1" applyBorder="1" applyAlignment="1">
      <alignment horizontal="left" wrapText="1"/>
    </xf>
    <xf numFmtId="165" fontId="3" fillId="35" borderId="19" xfId="63" applyNumberFormat="1" applyFont="1" applyFill="1" applyBorder="1" applyAlignment="1">
      <alignment horizontal="center" wrapText="1"/>
    </xf>
    <xf numFmtId="165" fontId="3" fillId="35" borderId="20" xfId="63" applyNumberFormat="1" applyFont="1" applyFill="1" applyBorder="1" applyAlignment="1">
      <alignment horizontal="center" wrapText="1"/>
    </xf>
    <xf numFmtId="164" fontId="3" fillId="0" borderId="0" xfId="49" applyNumberFormat="1" applyFont="1" applyFill="1" applyAlignment="1">
      <alignment/>
      <protection/>
    </xf>
    <xf numFmtId="165" fontId="47" fillId="0" borderId="0" xfId="63" applyNumberFormat="1" applyFont="1" applyFill="1" applyAlignment="1">
      <alignment/>
    </xf>
    <xf numFmtId="0" fontId="4" fillId="0" borderId="21" xfId="49" applyFont="1" applyBorder="1" applyAlignment="1">
      <alignment horizontal="left"/>
      <protection/>
    </xf>
    <xf numFmtId="165" fontId="4" fillId="0" borderId="21" xfId="63" applyNumberFormat="1" applyFont="1" applyBorder="1" applyAlignment="1">
      <alignment horizontal="left"/>
    </xf>
    <xf numFmtId="165" fontId="4" fillId="0" borderId="22" xfId="63" applyNumberFormat="1" applyFont="1" applyFill="1" applyBorder="1" applyAlignment="1">
      <alignment horizontal="center" wrapText="1"/>
    </xf>
    <xf numFmtId="165" fontId="3" fillId="35" borderId="23" xfId="63" applyNumberFormat="1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22" xfId="49" applyFont="1" applyFill="1" applyBorder="1" applyAlignment="1">
      <alignment vertical="top" wrapText="1"/>
      <protection/>
    </xf>
    <xf numFmtId="165" fontId="3" fillId="35" borderId="22" xfId="49" applyNumberFormat="1" applyFont="1" applyFill="1" applyBorder="1" applyAlignment="1">
      <alignment vertical="top" wrapText="1"/>
      <protection/>
    </xf>
    <xf numFmtId="0" fontId="3" fillId="35" borderId="22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165" fontId="4" fillId="0" borderId="16" xfId="63" applyNumberFormat="1" applyFont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 vertical="top" wrapText="1"/>
    </xf>
    <xf numFmtId="165" fontId="4" fillId="0" borderId="16" xfId="63" applyNumberFormat="1" applyFont="1" applyFill="1" applyBorder="1" applyAlignment="1">
      <alignment horizontal="right" vertical="top" wrapText="1"/>
    </xf>
    <xf numFmtId="0" fontId="3" fillId="0" borderId="25" xfId="49" applyFont="1" applyBorder="1" applyAlignment="1">
      <alignment horizontal="left"/>
      <protection/>
    </xf>
    <xf numFmtId="165" fontId="3" fillId="0" borderId="19" xfId="63" applyNumberFormat="1" applyFont="1" applyBorder="1" applyAlignment="1">
      <alignment horizontal="right" vertical="top" wrapText="1"/>
    </xf>
    <xf numFmtId="0" fontId="3" fillId="34" borderId="25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21" xfId="49" applyFont="1" applyFill="1" applyBorder="1" applyAlignment="1">
      <alignment horizontal="left" vertical="top" wrapText="1"/>
      <protection/>
    </xf>
    <xf numFmtId="165" fontId="4" fillId="0" borderId="17" xfId="63" applyNumberFormat="1" applyFont="1" applyFill="1" applyBorder="1" applyAlignment="1">
      <alignment horizontal="right" vertical="top" wrapText="1"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vertical="center" wrapText="1"/>
      <protection/>
    </xf>
    <xf numFmtId="0" fontId="3" fillId="0" borderId="0" xfId="49" applyFont="1" applyFill="1" applyAlignment="1">
      <alignment/>
      <protection/>
    </xf>
    <xf numFmtId="165" fontId="3" fillId="0" borderId="19" xfId="63" applyNumberFormat="1" applyFont="1" applyFill="1" applyBorder="1" applyAlignment="1">
      <alignment horizontal="right" vertical="top" wrapText="1"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3" borderId="11" xfId="49" applyFont="1" applyFill="1" applyBorder="1" applyAlignment="1">
      <alignment horizontal="center" vertical="center" wrapText="1"/>
      <protection/>
    </xf>
    <xf numFmtId="0" fontId="3" fillId="35" borderId="0" xfId="49" applyFont="1" applyFill="1" applyAlignment="1">
      <alignment horizontal="right" vertical="top"/>
      <protection/>
    </xf>
    <xf numFmtId="165" fontId="3" fillId="34" borderId="11" xfId="63" applyNumberFormat="1" applyFont="1" applyFill="1" applyBorder="1" applyAlignment="1">
      <alignment horizontal="right" vertical="top" wrapText="1"/>
    </xf>
    <xf numFmtId="165" fontId="3" fillId="34" borderId="19" xfId="63" applyNumberFormat="1" applyFont="1" applyFill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/>
    </xf>
    <xf numFmtId="165" fontId="4" fillId="0" borderId="16" xfId="63" applyNumberFormat="1" applyFont="1" applyFill="1" applyBorder="1" applyAlignment="1">
      <alignment horizontal="right" wrapText="1"/>
    </xf>
    <xf numFmtId="165" fontId="4" fillId="0" borderId="20" xfId="63" applyNumberFormat="1" applyFont="1" applyFill="1" applyBorder="1" applyAlignment="1">
      <alignment horizontal="right" wrapText="1"/>
    </xf>
    <xf numFmtId="165" fontId="3" fillId="0" borderId="11" xfId="63" applyNumberFormat="1" applyFont="1" applyFill="1" applyBorder="1" applyAlignment="1">
      <alignment horizontal="right" wrapText="1"/>
    </xf>
    <xf numFmtId="165" fontId="3" fillId="0" borderId="23" xfId="63" applyNumberFormat="1" applyFont="1" applyFill="1" applyBorder="1" applyAlignment="1">
      <alignment horizontal="right" wrapText="1"/>
    </xf>
    <xf numFmtId="165" fontId="3" fillId="0" borderId="19" xfId="63" applyNumberFormat="1" applyFont="1" applyFill="1" applyBorder="1" applyAlignment="1">
      <alignment horizontal="right" wrapText="1"/>
    </xf>
    <xf numFmtId="165" fontId="3" fillId="0" borderId="20" xfId="63" applyNumberFormat="1" applyFont="1" applyFill="1" applyBorder="1" applyAlignment="1">
      <alignment horizontal="right" wrapText="1"/>
    </xf>
    <xf numFmtId="165" fontId="3" fillId="0" borderId="19" xfId="63" applyNumberFormat="1" applyFont="1" applyBorder="1" applyAlignment="1">
      <alignment horizontal="right"/>
    </xf>
    <xf numFmtId="165" fontId="3" fillId="0" borderId="13" xfId="63" applyNumberFormat="1" applyFont="1" applyFill="1" applyBorder="1" applyAlignment="1">
      <alignment horizontal="right" wrapText="1"/>
    </xf>
    <xf numFmtId="165" fontId="4" fillId="0" borderId="21" xfId="63" applyNumberFormat="1" applyFont="1" applyBorder="1" applyAlignment="1">
      <alignment horizontal="right"/>
    </xf>
    <xf numFmtId="165" fontId="4" fillId="0" borderId="17" xfId="63" applyNumberFormat="1" applyFont="1" applyFill="1" applyBorder="1" applyAlignment="1">
      <alignment horizontal="right" wrapText="1"/>
    </xf>
    <xf numFmtId="165" fontId="4" fillId="0" borderId="22" xfId="63" applyNumberFormat="1" applyFont="1" applyFill="1" applyBorder="1" applyAlignment="1">
      <alignment horizontal="right" wrapText="1"/>
    </xf>
    <xf numFmtId="165" fontId="3" fillId="35" borderId="19" xfId="63" applyNumberFormat="1" applyFont="1" applyFill="1" applyBorder="1" applyAlignment="1">
      <alignment horizontal="right" wrapText="1"/>
    </xf>
    <xf numFmtId="165" fontId="3" fillId="35" borderId="20" xfId="63" applyNumberFormat="1" applyFont="1" applyFill="1" applyBorder="1" applyAlignment="1">
      <alignment horizontal="right" wrapText="1"/>
    </xf>
    <xf numFmtId="165" fontId="3" fillId="0" borderId="14" xfId="63" applyNumberFormat="1" applyFont="1" applyFill="1" applyBorder="1" applyAlignment="1">
      <alignment horizontal="right" wrapText="1"/>
    </xf>
    <xf numFmtId="165" fontId="4" fillId="0" borderId="21" xfId="63" applyNumberFormat="1" applyFont="1" applyFill="1" applyBorder="1" applyAlignment="1">
      <alignment horizontal="right" vertical="top" wrapText="1"/>
    </xf>
    <xf numFmtId="0" fontId="4" fillId="35" borderId="18" xfId="0" applyNumberFormat="1" applyFont="1" applyFill="1" applyBorder="1" applyAlignment="1">
      <alignment horizontal="left" wrapText="1"/>
    </xf>
    <xf numFmtId="165" fontId="4" fillId="35" borderId="19" xfId="63" applyNumberFormat="1" applyFont="1" applyFill="1" applyBorder="1" applyAlignment="1">
      <alignment horizontal="center" wrapText="1"/>
    </xf>
    <xf numFmtId="165" fontId="4" fillId="35" borderId="20" xfId="63" applyNumberFormat="1" applyFont="1" applyFill="1" applyBorder="1" applyAlignment="1">
      <alignment horizontal="center" wrapText="1"/>
    </xf>
    <xf numFmtId="165" fontId="3" fillId="16" borderId="19" xfId="63" applyNumberFormat="1" applyFont="1" applyFill="1" applyBorder="1" applyAlignment="1">
      <alignment horizontal="center" wrapText="1"/>
    </xf>
    <xf numFmtId="165" fontId="3" fillId="16" borderId="20" xfId="63" applyNumberFormat="1" applyFont="1" applyFill="1" applyBorder="1" applyAlignment="1">
      <alignment horizontal="center" wrapText="1"/>
    </xf>
    <xf numFmtId="0" fontId="7" fillId="10" borderId="18" xfId="0" applyNumberFormat="1" applyFont="1" applyFill="1" applyBorder="1" applyAlignment="1">
      <alignment horizontal="left" wrapText="1" indent="2"/>
    </xf>
    <xf numFmtId="165" fontId="3" fillId="10" borderId="19" xfId="63" applyNumberFormat="1" applyFont="1" applyFill="1" applyBorder="1" applyAlignment="1">
      <alignment horizontal="center" wrapText="1"/>
    </xf>
    <xf numFmtId="165" fontId="3" fillId="10" borderId="20" xfId="63" applyNumberFormat="1" applyFont="1" applyFill="1" applyBorder="1" applyAlignment="1">
      <alignment horizontal="center" wrapText="1"/>
    </xf>
    <xf numFmtId="0" fontId="3" fillId="16" borderId="18" xfId="0" applyNumberFormat="1" applyFont="1" applyFill="1" applyBorder="1" applyAlignment="1">
      <alignment horizontal="left" wrapText="1"/>
    </xf>
    <xf numFmtId="49" fontId="3" fillId="0" borderId="0" xfId="49" applyNumberFormat="1" applyFont="1" applyFill="1" applyAlignment="1">
      <alignment horizontal="right"/>
      <protection/>
    </xf>
    <xf numFmtId="164" fontId="4" fillId="0" borderId="16" xfId="63" applyFont="1" applyFill="1" applyBorder="1" applyAlignment="1">
      <alignment horizontal="center" wrapText="1"/>
    </xf>
    <xf numFmtId="164" fontId="4" fillId="0" borderId="17" xfId="63" applyFont="1" applyFill="1" applyBorder="1" applyAlignment="1">
      <alignment horizontal="center" wrapText="1"/>
    </xf>
    <xf numFmtId="164" fontId="3" fillId="0" borderId="19" xfId="63" applyFont="1" applyFill="1" applyBorder="1" applyAlignment="1">
      <alignment horizontal="center" wrapText="1"/>
    </xf>
    <xf numFmtId="164" fontId="3" fillId="0" borderId="20" xfId="63" applyFont="1" applyFill="1" applyBorder="1" applyAlignment="1">
      <alignment horizontal="center" wrapText="1"/>
    </xf>
    <xf numFmtId="164" fontId="3" fillId="35" borderId="19" xfId="63" applyFont="1" applyFill="1" applyBorder="1" applyAlignment="1">
      <alignment horizontal="center" wrapText="1"/>
    </xf>
    <xf numFmtId="164" fontId="3" fillId="35" borderId="20" xfId="63" applyFont="1" applyFill="1" applyBorder="1" applyAlignment="1">
      <alignment horizontal="center" wrapText="1"/>
    </xf>
    <xf numFmtId="164" fontId="4" fillId="0" borderId="21" xfId="63" applyFont="1" applyBorder="1" applyAlignment="1">
      <alignment horizontal="left"/>
    </xf>
    <xf numFmtId="164" fontId="4" fillId="0" borderId="22" xfId="63" applyFont="1" applyFill="1" applyBorder="1" applyAlignment="1">
      <alignment horizontal="center" wrapText="1"/>
    </xf>
    <xf numFmtId="164" fontId="3" fillId="35" borderId="23" xfId="63" applyFont="1" applyFill="1" applyBorder="1" applyAlignment="1">
      <alignment horizontal="center" wrapText="1"/>
    </xf>
    <xf numFmtId="164" fontId="4" fillId="0" borderId="24" xfId="63" applyFont="1" applyBorder="1" applyAlignment="1">
      <alignment horizontal="right"/>
    </xf>
    <xf numFmtId="164" fontId="4" fillId="0" borderId="16" xfId="63" applyFont="1" applyBorder="1" applyAlignment="1">
      <alignment horizontal="right" vertical="top" wrapText="1"/>
    </xf>
    <xf numFmtId="164" fontId="4" fillId="0" borderId="24" xfId="63" applyFont="1" applyBorder="1" applyAlignment="1">
      <alignment horizontal="right" vertical="top" wrapText="1"/>
    </xf>
    <xf numFmtId="164" fontId="4" fillId="0" borderId="16" xfId="63" applyFont="1" applyFill="1" applyBorder="1" applyAlignment="1">
      <alignment horizontal="right" wrapText="1"/>
    </xf>
    <xf numFmtId="164" fontId="4" fillId="0" borderId="16" xfId="63" applyFont="1" applyFill="1" applyBorder="1" applyAlignment="1">
      <alignment horizontal="right" vertical="top" wrapText="1"/>
    </xf>
    <xf numFmtId="164" fontId="4" fillId="0" borderId="20" xfId="63" applyFont="1" applyFill="1" applyBorder="1" applyAlignment="1">
      <alignment horizontal="right" wrapText="1"/>
    </xf>
    <xf numFmtId="164" fontId="3" fillId="34" borderId="11" xfId="63" applyFont="1" applyFill="1" applyBorder="1" applyAlignment="1">
      <alignment horizontal="right" vertical="top" wrapText="1"/>
    </xf>
    <xf numFmtId="164" fontId="3" fillId="0" borderId="11" xfId="63" applyFont="1" applyFill="1" applyBorder="1" applyAlignment="1">
      <alignment horizontal="right" wrapText="1"/>
    </xf>
    <xf numFmtId="164" fontId="3" fillId="0" borderId="23" xfId="63" applyFont="1" applyFill="1" applyBorder="1" applyAlignment="1">
      <alignment horizontal="right" wrapText="1"/>
    </xf>
    <xf numFmtId="164" fontId="3" fillId="34" borderId="19" xfId="63" applyFont="1" applyFill="1" applyBorder="1" applyAlignment="1">
      <alignment horizontal="right" vertical="top" wrapText="1"/>
    </xf>
    <xf numFmtId="164" fontId="3" fillId="0" borderId="19" xfId="63" applyFont="1" applyFill="1" applyBorder="1" applyAlignment="1">
      <alignment horizontal="right" wrapText="1"/>
    </xf>
    <xf numFmtId="164" fontId="3" fillId="0" borderId="20" xfId="63" applyFont="1" applyFill="1" applyBorder="1" applyAlignment="1">
      <alignment horizontal="right" wrapText="1"/>
    </xf>
    <xf numFmtId="164" fontId="3" fillId="0" borderId="19" xfId="63" applyFont="1" applyBorder="1" applyAlignment="1">
      <alignment horizontal="right"/>
    </xf>
    <xf numFmtId="164" fontId="3" fillId="0" borderId="19" xfId="63" applyFont="1" applyBorder="1" applyAlignment="1">
      <alignment horizontal="right" vertical="top" wrapText="1"/>
    </xf>
    <xf numFmtId="164" fontId="3" fillId="0" borderId="19" xfId="63" applyFont="1" applyFill="1" applyBorder="1" applyAlignment="1">
      <alignment horizontal="right" vertical="top" wrapText="1"/>
    </xf>
    <xf numFmtId="164" fontId="3" fillId="0" borderId="13" xfId="63" applyFont="1" applyFill="1" applyBorder="1" applyAlignment="1">
      <alignment horizontal="right" wrapText="1"/>
    </xf>
    <xf numFmtId="164" fontId="4" fillId="0" borderId="21" xfId="63" applyFont="1" applyBorder="1" applyAlignment="1">
      <alignment horizontal="right"/>
    </xf>
    <xf numFmtId="164" fontId="4" fillId="0" borderId="17" xfId="63" applyFont="1" applyFill="1" applyBorder="1" applyAlignment="1">
      <alignment horizontal="right" wrapText="1"/>
    </xf>
    <xf numFmtId="164" fontId="4" fillId="0" borderId="22" xfId="63" applyFont="1" applyFill="1" applyBorder="1" applyAlignment="1">
      <alignment horizontal="right" wrapText="1"/>
    </xf>
    <xf numFmtId="164" fontId="3" fillId="35" borderId="19" xfId="63" applyFont="1" applyFill="1" applyBorder="1" applyAlignment="1">
      <alignment horizontal="right" wrapText="1"/>
    </xf>
    <xf numFmtId="164" fontId="3" fillId="35" borderId="20" xfId="63" applyFont="1" applyFill="1" applyBorder="1" applyAlignment="1">
      <alignment horizontal="right" wrapText="1"/>
    </xf>
    <xf numFmtId="164" fontId="3" fillId="0" borderId="14" xfId="63" applyFont="1" applyFill="1" applyBorder="1" applyAlignment="1">
      <alignment horizontal="right" wrapText="1"/>
    </xf>
    <xf numFmtId="164" fontId="4" fillId="0" borderId="21" xfId="63" applyFont="1" applyFill="1" applyBorder="1" applyAlignment="1">
      <alignment horizontal="right" vertical="top" wrapText="1"/>
    </xf>
    <xf numFmtId="164" fontId="4" fillId="0" borderId="17" xfId="63" applyFont="1" applyFill="1" applyBorder="1" applyAlignment="1">
      <alignment horizontal="right" vertical="top" wrapText="1"/>
    </xf>
    <xf numFmtId="0" fontId="3" fillId="0" borderId="0" xfId="49" applyFont="1" applyAlignment="1">
      <alignment horizontal="left" vertical="top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top" wrapText="1"/>
      <protection/>
    </xf>
    <xf numFmtId="0" fontId="4" fillId="33" borderId="24" xfId="49" applyFont="1" applyFill="1" applyBorder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35" borderId="0" xfId="49" applyNumberFormat="1" applyFont="1" applyFill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2</xdr:row>
      <xdr:rowOff>57150</xdr:rowOff>
    </xdr:from>
    <xdr:to>
      <xdr:col>4</xdr:col>
      <xdr:colOff>428625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429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847725</xdr:colOff>
      <xdr:row>55</xdr:row>
      <xdr:rowOff>57150</xdr:rowOff>
    </xdr:from>
    <xdr:to>
      <xdr:col>4</xdr:col>
      <xdr:colOff>447675</xdr:colOff>
      <xdr:row>59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7153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4</xdr:col>
      <xdr:colOff>514350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333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59</xdr:row>
      <xdr:rowOff>47625</xdr:rowOff>
    </xdr:from>
    <xdr:to>
      <xdr:col>4</xdr:col>
      <xdr:colOff>523875</xdr:colOff>
      <xdr:row>62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96297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31"/>
  <sheetViews>
    <sheetView showGridLines="0" tabSelected="1" zoomScale="110" zoomScaleNormal="110" zoomScalePageLayoutView="0" workbookViewId="0" topLeftCell="A1">
      <selection activeCell="A34" sqref="A34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3" width="14.00390625" style="1" customWidth="1"/>
    <col min="4" max="4" width="12.851562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30" t="s">
        <v>85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1.25" customHeight="1">
      <c r="A8" s="130" t="s">
        <v>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s="4" customFormat="1" ht="11.25" customHeight="1">
      <c r="A9" s="141" t="s">
        <v>86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s="4" customFormat="1" ht="11.25" customHeight="1">
      <c r="A10" s="130" t="s">
        <v>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s="4" customFormat="1" ht="11.25" customHeight="1">
      <c r="A11" s="130" t="s">
        <v>119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64" t="s">
        <v>124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34" t="s">
        <v>7</v>
      </c>
      <c r="B15" s="131" t="s">
        <v>8</v>
      </c>
      <c r="C15" s="138" t="s">
        <v>10</v>
      </c>
      <c r="D15" s="139"/>
      <c r="E15" s="139"/>
      <c r="F15" s="140"/>
      <c r="G15" s="131" t="s">
        <v>20</v>
      </c>
      <c r="H15" s="131" t="s">
        <v>75</v>
      </c>
      <c r="I15" s="131" t="s">
        <v>18</v>
      </c>
      <c r="J15" s="127" t="s">
        <v>3</v>
      </c>
      <c r="K15" s="127" t="s">
        <v>69</v>
      </c>
    </row>
    <row r="16" spans="1:11" ht="11.25" customHeight="1">
      <c r="A16" s="137"/>
      <c r="B16" s="132"/>
      <c r="C16" s="127" t="s">
        <v>11</v>
      </c>
      <c r="D16" s="134"/>
      <c r="E16" s="131" t="s">
        <v>14</v>
      </c>
      <c r="F16" s="131" t="s">
        <v>16</v>
      </c>
      <c r="G16" s="132"/>
      <c r="H16" s="132"/>
      <c r="I16" s="132"/>
      <c r="J16" s="128"/>
      <c r="K16" s="128"/>
    </row>
    <row r="17" spans="1:11" ht="11.25" customHeight="1">
      <c r="A17" s="137"/>
      <c r="B17" s="132"/>
      <c r="C17" s="129"/>
      <c r="D17" s="135"/>
      <c r="E17" s="132"/>
      <c r="F17" s="132"/>
      <c r="G17" s="132"/>
      <c r="H17" s="132"/>
      <c r="I17" s="132"/>
      <c r="J17" s="128"/>
      <c r="K17" s="128"/>
    </row>
    <row r="18" spans="1:11" ht="34.5" customHeight="1">
      <c r="A18" s="137"/>
      <c r="B18" s="132"/>
      <c r="C18" s="15" t="s">
        <v>2</v>
      </c>
      <c r="D18" s="15" t="s">
        <v>1</v>
      </c>
      <c r="E18" s="132"/>
      <c r="F18" s="132"/>
      <c r="G18" s="132"/>
      <c r="H18" s="132"/>
      <c r="I18" s="132"/>
      <c r="J18" s="128"/>
      <c r="K18" s="128"/>
    </row>
    <row r="19" spans="1:11" ht="19.5" customHeight="1">
      <c r="A19" s="135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77</v>
      </c>
      <c r="J19" s="129"/>
      <c r="K19" s="18" t="s">
        <v>70</v>
      </c>
    </row>
    <row r="20" spans="1:12" ht="11.25" customHeight="1">
      <c r="A20" s="19" t="s">
        <v>66</v>
      </c>
      <c r="B20" s="93">
        <f aca="true" t="shared" si="0" ref="B20:J20">B21+B22</f>
        <v>9471007079.98</v>
      </c>
      <c r="C20" s="93">
        <f t="shared" si="0"/>
        <v>2199460374.840001</v>
      </c>
      <c r="D20" s="93">
        <f t="shared" si="0"/>
        <v>2159750198.74</v>
      </c>
      <c r="E20" s="93">
        <f t="shared" si="0"/>
        <v>24138353.94</v>
      </c>
      <c r="F20" s="93">
        <f t="shared" si="0"/>
        <v>2818810302.06</v>
      </c>
      <c r="G20" s="93">
        <f t="shared" si="0"/>
        <v>0</v>
      </c>
      <c r="H20" s="93">
        <f t="shared" si="0"/>
        <v>2268847850.3999987</v>
      </c>
      <c r="I20" s="94">
        <f t="shared" si="0"/>
        <v>505437066.21000004</v>
      </c>
      <c r="J20" s="94">
        <f t="shared" si="0"/>
        <v>2644687.6499999985</v>
      </c>
      <c r="K20" s="94">
        <f>K21+K22</f>
        <v>1763410784.1899986</v>
      </c>
      <c r="L20" s="22"/>
    </row>
    <row r="21" spans="1:13" ht="11.25" customHeight="1">
      <c r="A21" s="23" t="s">
        <v>88</v>
      </c>
      <c r="B21" s="95">
        <f>Cálculos!B21</f>
        <v>461723347.95</v>
      </c>
      <c r="C21" s="95">
        <f>Cálculos!C21</f>
        <v>1447764.54</v>
      </c>
      <c r="D21" s="95">
        <f>Cálculos!D21</f>
        <v>28926951.38</v>
      </c>
      <c r="E21" s="95">
        <f>Cálculos!E21</f>
        <v>86828</v>
      </c>
      <c r="F21" s="95">
        <f>Cálculos!F21</f>
        <v>21826786.490000002</v>
      </c>
      <c r="G21" s="96">
        <v>0</v>
      </c>
      <c r="H21" s="95">
        <f>B21-(C21+D21+E21+F21)-G21</f>
        <v>409435017.53999996</v>
      </c>
      <c r="I21" s="96">
        <f>Cálculos!I21</f>
        <v>95693968.77000001</v>
      </c>
      <c r="J21" s="96">
        <f>Cálculos!J21</f>
        <v>0</v>
      </c>
      <c r="K21" s="96">
        <f>H21-I21</f>
        <v>313741048.77</v>
      </c>
      <c r="L21" s="30"/>
      <c r="M21" s="26"/>
    </row>
    <row r="22" spans="1:13" ht="11.25" customHeight="1">
      <c r="A22" s="27" t="s">
        <v>87</v>
      </c>
      <c r="B22" s="97">
        <f>Cálculos!B26</f>
        <v>9009283732.029999</v>
      </c>
      <c r="C22" s="97">
        <f>Cálculos!C26</f>
        <v>2198012610.300001</v>
      </c>
      <c r="D22" s="97">
        <f>Cálculos!D26</f>
        <v>2130823247.3599997</v>
      </c>
      <c r="E22" s="97">
        <f>Cálculos!E26</f>
        <v>24051525.94</v>
      </c>
      <c r="F22" s="97">
        <f>Cálculos!F26</f>
        <v>2796983515.57</v>
      </c>
      <c r="G22" s="98">
        <v>0</v>
      </c>
      <c r="H22" s="97">
        <f>B22-(C22+D22+E22+F22)-G22</f>
        <v>1859412832.8599987</v>
      </c>
      <c r="I22" s="98">
        <f>Cálculos!I26</f>
        <v>409743097.44000006</v>
      </c>
      <c r="J22" s="98">
        <f>Cálculos!J26</f>
        <v>2644687.6499999985</v>
      </c>
      <c r="K22" s="98">
        <f>H22-I22</f>
        <v>1449669735.4199986</v>
      </c>
      <c r="L22" s="30"/>
      <c r="M22" s="31"/>
    </row>
    <row r="23" spans="1:11" ht="11.25" customHeight="1">
      <c r="A23" s="32" t="s">
        <v>67</v>
      </c>
      <c r="B23" s="99">
        <f aca="true" t="shared" si="1" ref="B23:K23">SUM(B24:B34)</f>
        <v>6079555414.28</v>
      </c>
      <c r="C23" s="93">
        <f t="shared" si="1"/>
        <v>8587307851.589999</v>
      </c>
      <c r="D23" s="94">
        <f t="shared" si="1"/>
        <v>889597303.48</v>
      </c>
      <c r="E23" s="93">
        <f t="shared" si="1"/>
        <v>1235072.69</v>
      </c>
      <c r="F23" s="94">
        <f t="shared" si="1"/>
        <v>783530078.81</v>
      </c>
      <c r="G23" s="94">
        <f t="shared" si="1"/>
        <v>0</v>
      </c>
      <c r="H23" s="93">
        <f t="shared" si="1"/>
        <v>-4182114892.2899995</v>
      </c>
      <c r="I23" s="93">
        <f t="shared" si="1"/>
        <v>68721451.78</v>
      </c>
      <c r="J23" s="100">
        <f t="shared" si="1"/>
        <v>13034550.35</v>
      </c>
      <c r="K23" s="94">
        <f t="shared" si="1"/>
        <v>-4250836344.069999</v>
      </c>
    </row>
    <row r="24" spans="1:14" ht="11.25" customHeight="1">
      <c r="A24" s="27" t="s">
        <v>89</v>
      </c>
      <c r="B24" s="97">
        <v>256208704.37</v>
      </c>
      <c r="C24" s="97">
        <v>1853028777.91</v>
      </c>
      <c r="D24" s="97">
        <v>171469178</v>
      </c>
      <c r="E24" s="97">
        <v>0</v>
      </c>
      <c r="F24" s="97">
        <v>121708988.15</v>
      </c>
      <c r="G24" s="98">
        <v>0</v>
      </c>
      <c r="H24" s="97">
        <f aca="true" t="shared" si="2" ref="H24:H34">B24-(C24+D24+E24+F24)-G24</f>
        <v>-1889998239.69</v>
      </c>
      <c r="I24" s="98">
        <v>0</v>
      </c>
      <c r="J24" s="101">
        <v>12883884.58</v>
      </c>
      <c r="K24" s="101">
        <f aca="true" t="shared" si="3" ref="K24:K34">H24-I24</f>
        <v>-1889998239.69</v>
      </c>
      <c r="M24" s="26"/>
      <c r="N24" s="26"/>
    </row>
    <row r="25" spans="1:14" ht="11.25" customHeight="1">
      <c r="A25" s="27" t="s">
        <v>90</v>
      </c>
      <c r="B25" s="97">
        <v>360179403.82</v>
      </c>
      <c r="C25" s="97">
        <v>0</v>
      </c>
      <c r="D25" s="97">
        <v>231027215.15</v>
      </c>
      <c r="E25" s="97">
        <v>0</v>
      </c>
      <c r="F25" s="97">
        <v>20672871.3</v>
      </c>
      <c r="G25" s="98">
        <v>0</v>
      </c>
      <c r="H25" s="97">
        <f t="shared" si="2"/>
        <v>108479317.36999997</v>
      </c>
      <c r="I25" s="98">
        <v>0</v>
      </c>
      <c r="J25" s="98">
        <v>0</v>
      </c>
      <c r="K25" s="98">
        <f t="shared" si="3"/>
        <v>108479317.36999997</v>
      </c>
      <c r="M25" s="26"/>
      <c r="N25" s="26"/>
    </row>
    <row r="26" spans="1:14" ht="11.25" customHeight="1">
      <c r="A26" s="27" t="s">
        <v>91</v>
      </c>
      <c r="B26" s="97">
        <v>474036858.93</v>
      </c>
      <c r="C26" s="97">
        <v>1302296.75</v>
      </c>
      <c r="D26" s="97">
        <v>2053392.94</v>
      </c>
      <c r="E26" s="97">
        <v>0</v>
      </c>
      <c r="F26" s="97">
        <v>9634949.87</v>
      </c>
      <c r="G26" s="98">
        <v>0</v>
      </c>
      <c r="H26" s="97">
        <f t="shared" si="2"/>
        <v>461046219.37</v>
      </c>
      <c r="I26" s="98">
        <v>8200547</v>
      </c>
      <c r="J26" s="98">
        <v>0</v>
      </c>
      <c r="K26" s="98">
        <f t="shared" si="3"/>
        <v>452845672.37</v>
      </c>
      <c r="M26" s="26"/>
      <c r="N26" s="26"/>
    </row>
    <row r="27" spans="1:14" ht="11.25" customHeight="1">
      <c r="A27" s="27" t="s">
        <v>92</v>
      </c>
      <c r="B27" s="97">
        <v>581489903.83</v>
      </c>
      <c r="C27" s="97">
        <v>5703654473.17</v>
      </c>
      <c r="D27" s="97">
        <v>219021080.98</v>
      </c>
      <c r="E27" s="97">
        <v>0</v>
      </c>
      <c r="F27" s="97">
        <v>136312507.96</v>
      </c>
      <c r="G27" s="98">
        <v>0</v>
      </c>
      <c r="H27" s="97">
        <f t="shared" si="2"/>
        <v>-5477498158.28</v>
      </c>
      <c r="I27" s="98">
        <v>0</v>
      </c>
      <c r="J27" s="98">
        <f>100245.67</f>
        <v>100245.67</v>
      </c>
      <c r="K27" s="98">
        <f t="shared" si="3"/>
        <v>-5477498158.28</v>
      </c>
      <c r="M27" s="26"/>
      <c r="N27" s="26"/>
    </row>
    <row r="28" spans="1:14" ht="11.25" customHeight="1">
      <c r="A28" s="27" t="s">
        <v>93</v>
      </c>
      <c r="B28" s="97">
        <v>679387414.05</v>
      </c>
      <c r="C28" s="97">
        <v>22342134.73</v>
      </c>
      <c r="D28" s="97">
        <v>18197920.93</v>
      </c>
      <c r="E28" s="97">
        <v>1234413.91</v>
      </c>
      <c r="F28" s="97">
        <v>17826439.9</v>
      </c>
      <c r="G28" s="98">
        <v>0</v>
      </c>
      <c r="H28" s="97">
        <f t="shared" si="2"/>
        <v>619786504.5799999</v>
      </c>
      <c r="I28" s="98">
        <v>33630668.97</v>
      </c>
      <c r="J28" s="98">
        <f>4967</f>
        <v>4967</v>
      </c>
      <c r="K28" s="98">
        <f t="shared" si="3"/>
        <v>586155835.6099999</v>
      </c>
      <c r="M28" s="26"/>
      <c r="N28" s="26"/>
    </row>
    <row r="29" spans="1:14" ht="11.25" customHeight="1">
      <c r="A29" s="23" t="s">
        <v>74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6">
        <v>0</v>
      </c>
      <c r="H29" s="95">
        <f t="shared" si="2"/>
        <v>0</v>
      </c>
      <c r="I29" s="96">
        <v>0</v>
      </c>
      <c r="J29" s="96">
        <v>0</v>
      </c>
      <c r="K29" s="96">
        <f t="shared" si="3"/>
        <v>0</v>
      </c>
      <c r="M29" s="26"/>
      <c r="N29" s="26"/>
    </row>
    <row r="30" spans="1:14" ht="11.25">
      <c r="A30" s="23" t="s">
        <v>94</v>
      </c>
      <c r="B30" s="95">
        <v>1802497434.07</v>
      </c>
      <c r="C30" s="95">
        <v>0</v>
      </c>
      <c r="D30" s="95">
        <v>509670.83</v>
      </c>
      <c r="E30" s="95">
        <v>0</v>
      </c>
      <c r="F30" s="95">
        <v>48788.03</v>
      </c>
      <c r="G30" s="96">
        <v>0</v>
      </c>
      <c r="H30" s="95">
        <f t="shared" si="2"/>
        <v>1801938975.21</v>
      </c>
      <c r="I30" s="96">
        <v>840914.09</v>
      </c>
      <c r="J30" s="96">
        <v>0</v>
      </c>
      <c r="K30" s="96">
        <f t="shared" si="3"/>
        <v>1801098061.1200001</v>
      </c>
      <c r="M30" s="26"/>
      <c r="N30" s="26"/>
    </row>
    <row r="31" spans="1:14" ht="11.25" customHeight="1">
      <c r="A31" s="23" t="s">
        <v>95</v>
      </c>
      <c r="B31" s="95">
        <v>166472599.43</v>
      </c>
      <c r="C31" s="95">
        <v>268451618.66</v>
      </c>
      <c r="D31" s="95">
        <v>222489794.43</v>
      </c>
      <c r="E31" s="95">
        <v>658.78</v>
      </c>
      <c r="F31" s="95">
        <v>470352886.65</v>
      </c>
      <c r="G31" s="96">
        <v>0</v>
      </c>
      <c r="H31" s="95">
        <f t="shared" si="2"/>
        <v>-794822359.0899999</v>
      </c>
      <c r="I31" s="96">
        <v>26049321.72</v>
      </c>
      <c r="J31" s="96">
        <v>0</v>
      </c>
      <c r="K31" s="96">
        <f t="shared" si="3"/>
        <v>-820871680.81</v>
      </c>
      <c r="M31" s="26"/>
      <c r="N31" s="26"/>
    </row>
    <row r="32" spans="1:14" ht="11.25" customHeight="1">
      <c r="A32" s="23" t="s">
        <v>96</v>
      </c>
      <c r="B32" s="95">
        <v>1498125807.78</v>
      </c>
      <c r="C32" s="95">
        <v>35884520.19</v>
      </c>
      <c r="D32" s="95">
        <v>0</v>
      </c>
      <c r="E32" s="95">
        <v>0</v>
      </c>
      <c r="F32" s="95">
        <v>3554076.83</v>
      </c>
      <c r="G32" s="96">
        <v>0</v>
      </c>
      <c r="H32" s="95">
        <f t="shared" si="2"/>
        <v>1458687210.76</v>
      </c>
      <c r="I32" s="96">
        <v>0</v>
      </c>
      <c r="J32" s="96">
        <v>0</v>
      </c>
      <c r="K32" s="96">
        <f t="shared" si="3"/>
        <v>1458687210.76</v>
      </c>
      <c r="M32" s="31"/>
      <c r="N32" s="26"/>
    </row>
    <row r="33" spans="1:14" ht="11.25" customHeight="1">
      <c r="A33" s="36" t="s">
        <v>97</v>
      </c>
      <c r="B33" s="95">
        <v>23346001.64</v>
      </c>
      <c r="C33" s="95">
        <v>0</v>
      </c>
      <c r="D33" s="95">
        <v>0</v>
      </c>
      <c r="E33" s="95">
        <v>0</v>
      </c>
      <c r="F33" s="95">
        <v>175607.85</v>
      </c>
      <c r="G33" s="96">
        <v>0</v>
      </c>
      <c r="H33" s="95">
        <f t="shared" si="2"/>
        <v>23170393.79</v>
      </c>
      <c r="I33" s="96">
        <v>0</v>
      </c>
      <c r="J33" s="96">
        <v>0</v>
      </c>
      <c r="K33" s="96">
        <f t="shared" si="3"/>
        <v>23170393.79</v>
      </c>
      <c r="M33" s="26"/>
      <c r="N33" s="26"/>
    </row>
    <row r="34" spans="1:14" s="37" customFormat="1" ht="11.25" customHeight="1">
      <c r="A34" s="27" t="s">
        <v>98</v>
      </c>
      <c r="B34" s="97">
        <f>236268054.36+1543232</f>
        <v>237811286.36</v>
      </c>
      <c r="C34" s="97">
        <v>702644030.18</v>
      </c>
      <c r="D34" s="97">
        <v>24829050.22</v>
      </c>
      <c r="E34" s="97">
        <v>0</v>
      </c>
      <c r="F34" s="97">
        <f>1699730.27+1543232</f>
        <v>3242962.27</v>
      </c>
      <c r="G34" s="98">
        <v>0</v>
      </c>
      <c r="H34" s="97">
        <f t="shared" si="2"/>
        <v>-492904756.30999994</v>
      </c>
      <c r="I34" s="98">
        <v>0</v>
      </c>
      <c r="J34" s="98">
        <f>45453.1</f>
        <v>45453.1</v>
      </c>
      <c r="K34" s="98">
        <f t="shared" si="3"/>
        <v>-492904756.30999994</v>
      </c>
      <c r="M34" s="26"/>
      <c r="N34" s="26"/>
    </row>
    <row r="35" spans="1:12" ht="11.25" customHeight="1">
      <c r="A35" s="19" t="s">
        <v>19</v>
      </c>
      <c r="B35" s="93">
        <f aca="true" t="shared" si="4" ref="B35:J35">B20+B23</f>
        <v>15550562494.259998</v>
      </c>
      <c r="C35" s="93">
        <f t="shared" si="4"/>
        <v>10786768226.43</v>
      </c>
      <c r="D35" s="93">
        <f t="shared" si="4"/>
        <v>3049347502.22</v>
      </c>
      <c r="E35" s="93">
        <f t="shared" si="4"/>
        <v>25373426.630000003</v>
      </c>
      <c r="F35" s="93">
        <f t="shared" si="4"/>
        <v>3602340380.87</v>
      </c>
      <c r="G35" s="94">
        <f t="shared" si="4"/>
        <v>0</v>
      </c>
      <c r="H35" s="93">
        <f t="shared" si="4"/>
        <v>-1913267041.8900008</v>
      </c>
      <c r="I35" s="94">
        <f t="shared" si="4"/>
        <v>574158517.99</v>
      </c>
      <c r="J35" s="94">
        <f t="shared" si="4"/>
        <v>15679237.999999998</v>
      </c>
      <c r="K35" s="94">
        <f>K20+K23</f>
        <v>-2487425559.8800006</v>
      </c>
      <c r="L35" s="30"/>
    </row>
    <row r="36" spans="1:11" ht="11.25" customHeight="1">
      <c r="A36" s="38" t="s">
        <v>24</v>
      </c>
      <c r="B36" s="39"/>
      <c r="C36" s="39"/>
      <c r="D36" s="39"/>
      <c r="E36" s="38"/>
      <c r="F36" s="39"/>
      <c r="G36" s="38"/>
      <c r="H36" s="38"/>
      <c r="I36" s="38"/>
      <c r="J36" s="40"/>
      <c r="K36" s="40"/>
    </row>
    <row r="37" spans="1:11" ht="11.25" customHeight="1">
      <c r="A37" s="126" t="s">
        <v>25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ht="11.25" customHeight="1">
      <c r="A38" s="1" t="s">
        <v>117</v>
      </c>
    </row>
    <row r="39" spans="1:11" ht="11.25" customHeight="1">
      <c r="A39" s="133" t="s">
        <v>26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ht="11.25" customHeight="1">
      <c r="K40" s="41"/>
    </row>
    <row r="41" spans="1:11" ht="11.25" customHeight="1">
      <c r="A41" s="1" t="s">
        <v>76</v>
      </c>
      <c r="K41" s="41"/>
    </row>
    <row r="42" spans="1:11" ht="11.25" customHeight="1">
      <c r="A42" s="37" t="s">
        <v>110</v>
      </c>
      <c r="B42" s="37"/>
      <c r="C42" s="37"/>
      <c r="D42" s="37"/>
      <c r="E42" s="37"/>
      <c r="F42" s="37"/>
      <c r="K42" s="41"/>
    </row>
    <row r="43" spans="1:11" ht="11.25" customHeight="1">
      <c r="A43" s="37" t="s">
        <v>111</v>
      </c>
      <c r="B43" s="37"/>
      <c r="C43" s="37"/>
      <c r="D43" s="37"/>
      <c r="E43" s="37"/>
      <c r="F43" s="37"/>
      <c r="K43" s="41"/>
    </row>
    <row r="44" spans="1:11" ht="23.25" customHeight="1">
      <c r="A44" s="144" t="s">
        <v>100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ht="11.25" customHeight="1">
      <c r="A45" s="1" t="s">
        <v>101</v>
      </c>
      <c r="B45" s="43"/>
      <c r="C45" s="43"/>
      <c r="D45" s="43"/>
      <c r="E45" s="43"/>
      <c r="F45" s="43"/>
      <c r="G45" s="43"/>
      <c r="H45" s="43"/>
      <c r="I45" s="43"/>
      <c r="J45" s="43"/>
      <c r="K45" s="42"/>
    </row>
    <row r="46" spans="1:11" ht="11.25" customHeight="1">
      <c r="A46" s="1" t="s">
        <v>102</v>
      </c>
      <c r="K46" s="42"/>
    </row>
    <row r="47" spans="1:11" ht="23.25" customHeight="1">
      <c r="A47" s="144" t="s">
        <v>103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</row>
    <row r="48" spans="1:11" ht="11.25" customHeight="1">
      <c r="A48" s="1" t="s">
        <v>118</v>
      </c>
      <c r="K48" s="42"/>
    </row>
    <row r="49" spans="1:11" ht="11.25" customHeight="1">
      <c r="A49" s="1" t="s">
        <v>105</v>
      </c>
      <c r="K49" s="42"/>
    </row>
    <row r="50" spans="1:11" ht="11.25" customHeight="1">
      <c r="A50" s="1" t="s">
        <v>106</v>
      </c>
      <c r="K50" s="42"/>
    </row>
    <row r="51" spans="1:11" ht="11.25" customHeight="1">
      <c r="A51" s="1" t="s">
        <v>107</v>
      </c>
      <c r="K51" s="42"/>
    </row>
    <row r="52" spans="1:11" ht="11.25" customHeight="1">
      <c r="A52" s="1" t="s">
        <v>108</v>
      </c>
      <c r="K52" s="42"/>
    </row>
    <row r="53" spans="1:11" ht="34.5" customHeight="1">
      <c r="A53" s="145" t="s">
        <v>131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</row>
    <row r="54" ht="11.25" customHeight="1">
      <c r="K54" s="42"/>
    </row>
    <row r="55" ht="11.25" customHeight="1" hidden="1">
      <c r="K55" s="42"/>
    </row>
    <row r="56" ht="11.25" customHeight="1" hidden="1"/>
    <row r="57" ht="11.25" customHeight="1" hidden="1"/>
    <row r="58" spans="10:11" ht="11.25" customHeight="1" hidden="1">
      <c r="J58" s="44"/>
      <c r="K58" s="44" t="s">
        <v>62</v>
      </c>
    </row>
    <row r="59" spans="1:11" ht="11.2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 customHeight="1" hidden="1">
      <c r="A60" s="130" t="str">
        <f>A7</f>
        <v>GOVERNO DO ESTADO DO RIO DE JANEIRO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1.25" customHeight="1" hidden="1">
      <c r="A61" s="130" t="str">
        <f>A8</f>
        <v>RELATÓRIO DE GESTÃO FISCAL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1.25" customHeight="1" hidden="1">
      <c r="A62" s="141" t="str">
        <f>A9</f>
        <v>DEMONSTRATIVO CONSOLIDADO DA DISPONIBILIDADE DE CAIXA E DOS RESTOS A PAGAR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 ht="11.25" customHeight="1" hidden="1">
      <c r="A63" s="130" t="str">
        <f>A10</f>
        <v>ORÇAMENTOS FISCAL E DA SEGURIDADE SOCIAL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1.25" customHeight="1" hidden="1">
      <c r="A64" s="130" t="str">
        <f>A11</f>
        <v>JANEIRO A DEZEMBRO DE 2020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2" ht="11.25" customHeight="1" hidden="1">
      <c r="A65" s="3"/>
      <c r="B65" s="3"/>
      <c r="C65" s="3"/>
      <c r="D65" s="3"/>
      <c r="E65" s="3"/>
      <c r="F65" s="3"/>
      <c r="G65" s="3"/>
      <c r="J65" s="3"/>
      <c r="K65" s="45" t="str">
        <f>K13</f>
        <v>Emissão: 19/02/2021</v>
      </c>
      <c r="L65" s="45"/>
    </row>
    <row r="66" spans="1:12" ht="11.25" customHeight="1" hidden="1">
      <c r="A66" s="42"/>
      <c r="B66" s="42"/>
      <c r="C66" s="42"/>
      <c r="D66" s="42"/>
      <c r="E66" s="42"/>
      <c r="F66" s="42"/>
      <c r="G66" s="42"/>
      <c r="K66" s="46">
        <v>1</v>
      </c>
      <c r="L66" s="46"/>
    </row>
    <row r="67" spans="1:11" ht="22.5" customHeight="1" hidden="1">
      <c r="A67" s="142" t="s">
        <v>64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</row>
    <row r="68" spans="1:11" ht="11.25" customHeight="1" hidden="1">
      <c r="A68" s="134" t="s">
        <v>7</v>
      </c>
      <c r="B68" s="131" t="s">
        <v>8</v>
      </c>
      <c r="C68" s="138" t="s">
        <v>10</v>
      </c>
      <c r="D68" s="139"/>
      <c r="E68" s="139"/>
      <c r="F68" s="140"/>
      <c r="G68" s="131" t="s">
        <v>20</v>
      </c>
      <c r="H68" s="131" t="s">
        <v>75</v>
      </c>
      <c r="I68" s="131" t="s">
        <v>18</v>
      </c>
      <c r="J68" s="127" t="s">
        <v>3</v>
      </c>
      <c r="K68" s="127" t="s">
        <v>69</v>
      </c>
    </row>
    <row r="69" spans="1:11" ht="11.25" customHeight="1" hidden="1">
      <c r="A69" s="137"/>
      <c r="B69" s="132"/>
      <c r="C69" s="127" t="s">
        <v>11</v>
      </c>
      <c r="D69" s="134"/>
      <c r="E69" s="131" t="s">
        <v>14</v>
      </c>
      <c r="F69" s="131" t="s">
        <v>16</v>
      </c>
      <c r="G69" s="132"/>
      <c r="H69" s="132"/>
      <c r="I69" s="132"/>
      <c r="J69" s="128"/>
      <c r="K69" s="128"/>
    </row>
    <row r="70" spans="1:11" ht="11.25" customHeight="1" hidden="1">
      <c r="A70" s="137"/>
      <c r="B70" s="132"/>
      <c r="C70" s="129"/>
      <c r="D70" s="135"/>
      <c r="E70" s="132"/>
      <c r="F70" s="132"/>
      <c r="G70" s="132"/>
      <c r="H70" s="132"/>
      <c r="I70" s="132"/>
      <c r="J70" s="128"/>
      <c r="K70" s="128"/>
    </row>
    <row r="71" spans="1:11" ht="33.75" customHeight="1" hidden="1">
      <c r="A71" s="137"/>
      <c r="B71" s="132"/>
      <c r="C71" s="15" t="s">
        <v>2</v>
      </c>
      <c r="D71" s="15" t="s">
        <v>1</v>
      </c>
      <c r="E71" s="132"/>
      <c r="F71" s="132"/>
      <c r="G71" s="132"/>
      <c r="H71" s="132"/>
      <c r="I71" s="132"/>
      <c r="J71" s="128"/>
      <c r="K71" s="128"/>
    </row>
    <row r="72" spans="1:11" ht="19.5" customHeight="1" hidden="1">
      <c r="A72" s="135"/>
      <c r="B72" s="16" t="s">
        <v>9</v>
      </c>
      <c r="C72" s="17" t="s">
        <v>12</v>
      </c>
      <c r="D72" s="17" t="s">
        <v>13</v>
      </c>
      <c r="E72" s="17" t="s">
        <v>15</v>
      </c>
      <c r="F72" s="17" t="s">
        <v>17</v>
      </c>
      <c r="G72" s="17" t="s">
        <v>21</v>
      </c>
      <c r="H72" s="17" t="s">
        <v>22</v>
      </c>
      <c r="I72" s="17" t="s">
        <v>77</v>
      </c>
      <c r="J72" s="129"/>
      <c r="K72" s="18" t="s">
        <v>70</v>
      </c>
    </row>
    <row r="73" spans="1:11" ht="11.25" customHeight="1" hidden="1">
      <c r="A73" s="32" t="s">
        <v>66</v>
      </c>
      <c r="B73" s="102">
        <f aca="true" t="shared" si="5" ref="B73:G73">SUM(B74:B86)</f>
        <v>4536796295.25</v>
      </c>
      <c r="C73" s="103">
        <f t="shared" si="5"/>
        <v>7073433647.52</v>
      </c>
      <c r="D73" s="103">
        <f t="shared" si="5"/>
        <v>2265873601.41</v>
      </c>
      <c r="E73" s="104">
        <f t="shared" si="5"/>
        <v>12924934.350000001</v>
      </c>
      <c r="F73" s="103">
        <f t="shared" si="5"/>
        <v>1268351229.0999997</v>
      </c>
      <c r="G73" s="105">
        <f t="shared" si="5"/>
        <v>0</v>
      </c>
      <c r="H73" s="106">
        <f>(B73-(C73+D73+E73+F73)-G73)</f>
        <v>-6083787117.130001</v>
      </c>
      <c r="I73" s="103">
        <f>SUM(I74:I86)</f>
        <v>466543286.3</v>
      </c>
      <c r="J73" s="107">
        <f>SUM(J74:J86)</f>
        <v>15240111.579999998</v>
      </c>
      <c r="K73" s="107">
        <f>SUM(K74:K86)</f>
        <v>-6550330403.4299965</v>
      </c>
    </row>
    <row r="74" spans="1:11" ht="11.25" customHeight="1" hidden="1">
      <c r="A74" s="50" t="s">
        <v>125</v>
      </c>
      <c r="B74" s="108">
        <v>334671.96</v>
      </c>
      <c r="C74" s="108">
        <v>0</v>
      </c>
      <c r="D74" s="108">
        <v>0</v>
      </c>
      <c r="E74" s="108">
        <v>0</v>
      </c>
      <c r="F74" s="108">
        <v>0</v>
      </c>
      <c r="G74" s="109">
        <v>0</v>
      </c>
      <c r="H74" s="108">
        <f aca="true" t="shared" si="6" ref="H74:H86">(B74-(C74+D74+E74+F74)-G74)</f>
        <v>334671.96</v>
      </c>
      <c r="I74" s="109">
        <v>0</v>
      </c>
      <c r="J74" s="109">
        <v>0</v>
      </c>
      <c r="K74" s="110">
        <f>H74-I74</f>
        <v>334671.96</v>
      </c>
    </row>
    <row r="75" spans="1:11" ht="11.25" customHeight="1" hidden="1">
      <c r="A75" s="50" t="s">
        <v>51</v>
      </c>
      <c r="B75" s="111">
        <v>-2163695337.89</v>
      </c>
      <c r="C75" s="111">
        <v>5914307147.48</v>
      </c>
      <c r="D75" s="111">
        <v>2048583452.02</v>
      </c>
      <c r="E75" s="111">
        <v>265365.69</v>
      </c>
      <c r="F75" s="111">
        <v>1013035710.07</v>
      </c>
      <c r="G75" s="112">
        <v>0</v>
      </c>
      <c r="H75" s="111">
        <f t="shared" si="6"/>
        <v>-11139887013.15</v>
      </c>
      <c r="I75" s="112">
        <v>106280504.58</v>
      </c>
      <c r="J75" s="112">
        <f>13642961.87</f>
        <v>13642961.87</v>
      </c>
      <c r="K75" s="113">
        <f>H75-I75</f>
        <v>-11246167517.73</v>
      </c>
    </row>
    <row r="76" spans="1:11" ht="11.25" customHeight="1" hidden="1">
      <c r="A76" s="50" t="s">
        <v>52</v>
      </c>
      <c r="B76" s="111">
        <v>-77904514.1</v>
      </c>
      <c r="C76" s="111">
        <v>453710802.16</v>
      </c>
      <c r="D76" s="111">
        <v>8768571.54</v>
      </c>
      <c r="E76" s="111">
        <v>0</v>
      </c>
      <c r="F76" s="111">
        <v>36384058.59</v>
      </c>
      <c r="G76" s="112">
        <v>0</v>
      </c>
      <c r="H76" s="111">
        <f t="shared" si="6"/>
        <v>-576767946.3900001</v>
      </c>
      <c r="I76" s="112">
        <v>0</v>
      </c>
      <c r="J76" s="112">
        <v>0</v>
      </c>
      <c r="K76" s="113">
        <f aca="true" t="shared" si="7" ref="K76:K116">H76-I76</f>
        <v>-576767946.3900001</v>
      </c>
    </row>
    <row r="77" spans="1:11" ht="11.25" customHeight="1" hidden="1">
      <c r="A77" s="50" t="s">
        <v>53</v>
      </c>
      <c r="B77" s="111">
        <v>30133887.78</v>
      </c>
      <c r="C77" s="112">
        <v>46555087.84</v>
      </c>
      <c r="D77" s="111">
        <v>0</v>
      </c>
      <c r="E77" s="112">
        <v>0</v>
      </c>
      <c r="F77" s="111">
        <v>33836955.02</v>
      </c>
      <c r="G77" s="112">
        <v>0</v>
      </c>
      <c r="H77" s="111">
        <f t="shared" si="6"/>
        <v>-50258155.08000001</v>
      </c>
      <c r="I77" s="112">
        <v>0</v>
      </c>
      <c r="J77" s="112">
        <v>0</v>
      </c>
      <c r="K77" s="113">
        <f t="shared" si="7"/>
        <v>-50258155.08000001</v>
      </c>
    </row>
    <row r="78" spans="1:11" ht="11.25" customHeight="1" hidden="1">
      <c r="A78" s="50" t="s">
        <v>54</v>
      </c>
      <c r="B78" s="111">
        <v>549439999.97</v>
      </c>
      <c r="C78" s="111">
        <v>549258273.42</v>
      </c>
      <c r="D78" s="111">
        <v>304785.46</v>
      </c>
      <c r="E78" s="112">
        <v>0</v>
      </c>
      <c r="F78" s="111">
        <v>7840601.56</v>
      </c>
      <c r="G78" s="112">
        <v>0</v>
      </c>
      <c r="H78" s="111">
        <f t="shared" si="6"/>
        <v>-7963660.469999909</v>
      </c>
      <c r="I78" s="112">
        <v>0</v>
      </c>
      <c r="J78" s="112">
        <v>0</v>
      </c>
      <c r="K78" s="113">
        <f t="shared" si="7"/>
        <v>-7963660.469999909</v>
      </c>
    </row>
    <row r="79" spans="1:11" ht="11.25" customHeight="1" hidden="1">
      <c r="A79" s="50" t="s">
        <v>79</v>
      </c>
      <c r="B79" s="111">
        <v>194848123.38</v>
      </c>
      <c r="C79" s="111">
        <v>17004293.21</v>
      </c>
      <c r="D79" s="111">
        <v>18539222.99</v>
      </c>
      <c r="E79" s="112">
        <v>0</v>
      </c>
      <c r="F79" s="111">
        <v>95096777.09</v>
      </c>
      <c r="G79" s="112">
        <v>0</v>
      </c>
      <c r="H79" s="111">
        <f t="shared" si="6"/>
        <v>64207830.08999999</v>
      </c>
      <c r="I79" s="112">
        <v>0</v>
      </c>
      <c r="J79" s="112">
        <v>0</v>
      </c>
      <c r="K79" s="113">
        <f t="shared" si="7"/>
        <v>64207830.08999999</v>
      </c>
    </row>
    <row r="80" spans="1:11" ht="11.25" customHeight="1" hidden="1">
      <c r="A80" s="50" t="s">
        <v>55</v>
      </c>
      <c r="B80" s="114">
        <v>314730889.52</v>
      </c>
      <c r="C80" s="115">
        <v>14228181.85</v>
      </c>
      <c r="D80" s="115">
        <v>106950.56</v>
      </c>
      <c r="E80" s="112">
        <v>0</v>
      </c>
      <c r="F80" s="115">
        <v>3068528.59</v>
      </c>
      <c r="G80" s="112">
        <v>0</v>
      </c>
      <c r="H80" s="116">
        <f t="shared" si="6"/>
        <v>297327228.52</v>
      </c>
      <c r="I80" s="112">
        <v>0</v>
      </c>
      <c r="J80" s="112">
        <v>0</v>
      </c>
      <c r="K80" s="113">
        <f t="shared" si="7"/>
        <v>297327228.52</v>
      </c>
    </row>
    <row r="81" spans="1:11" ht="11.25" customHeight="1" hidden="1">
      <c r="A81" s="50" t="s">
        <v>56</v>
      </c>
      <c r="B81" s="114">
        <v>22108211.4</v>
      </c>
      <c r="C81" s="112">
        <v>0</v>
      </c>
      <c r="D81" s="112">
        <v>0</v>
      </c>
      <c r="E81" s="112">
        <v>0</v>
      </c>
      <c r="F81" s="115">
        <v>0</v>
      </c>
      <c r="G81" s="112">
        <v>0</v>
      </c>
      <c r="H81" s="116">
        <f t="shared" si="6"/>
        <v>22108211.4</v>
      </c>
      <c r="I81" s="112">
        <v>0</v>
      </c>
      <c r="J81" s="112">
        <v>0</v>
      </c>
      <c r="K81" s="113">
        <f t="shared" si="7"/>
        <v>22108211.4</v>
      </c>
    </row>
    <row r="82" spans="1:11" ht="11.25" customHeight="1" hidden="1">
      <c r="A82" s="52" t="s">
        <v>57</v>
      </c>
      <c r="B82" s="112">
        <v>24592487.58</v>
      </c>
      <c r="C82" s="112">
        <v>8730683.86</v>
      </c>
      <c r="D82" s="112">
        <v>0</v>
      </c>
      <c r="E82" s="112">
        <v>0</v>
      </c>
      <c r="F82" s="112">
        <v>2595994.86</v>
      </c>
      <c r="G82" s="112">
        <v>0</v>
      </c>
      <c r="H82" s="112">
        <f t="shared" si="6"/>
        <v>13265808.86</v>
      </c>
      <c r="I82" s="112">
        <v>0</v>
      </c>
      <c r="J82" s="112">
        <v>0</v>
      </c>
      <c r="K82" s="113">
        <f t="shared" si="7"/>
        <v>13265808.86</v>
      </c>
    </row>
    <row r="83" spans="1:11" ht="11.25" customHeight="1" hidden="1">
      <c r="A83" s="52" t="s">
        <v>126</v>
      </c>
      <c r="B83" s="112">
        <v>9092034.69</v>
      </c>
      <c r="C83" s="112">
        <v>0</v>
      </c>
      <c r="D83" s="112">
        <v>733780.93</v>
      </c>
      <c r="E83" s="112">
        <v>0</v>
      </c>
      <c r="F83" s="112">
        <v>7990939.92</v>
      </c>
      <c r="G83" s="112">
        <v>0</v>
      </c>
      <c r="H83" s="112">
        <f t="shared" si="6"/>
        <v>367313.83999999985</v>
      </c>
      <c r="I83" s="112">
        <v>0</v>
      </c>
      <c r="J83" s="112">
        <v>0</v>
      </c>
      <c r="K83" s="113">
        <f>H83-I83</f>
        <v>367313.83999999985</v>
      </c>
    </row>
    <row r="84" spans="1:11" ht="11.25" customHeight="1" hidden="1">
      <c r="A84" s="52" t="s">
        <v>58</v>
      </c>
      <c r="B84" s="112">
        <v>301893274.55</v>
      </c>
      <c r="C84" s="112">
        <v>543430.97</v>
      </c>
      <c r="D84" s="112">
        <v>787212.11</v>
      </c>
      <c r="E84" s="112">
        <v>0.7</v>
      </c>
      <c r="F84" s="112">
        <v>112576.49</v>
      </c>
      <c r="G84" s="112">
        <v>0</v>
      </c>
      <c r="H84" s="112">
        <f t="shared" si="6"/>
        <v>300450054.28000003</v>
      </c>
      <c r="I84" s="112">
        <v>0</v>
      </c>
      <c r="J84" s="112">
        <v>0</v>
      </c>
      <c r="K84" s="113">
        <f t="shared" si="7"/>
        <v>300450054.28000003</v>
      </c>
    </row>
    <row r="85" spans="1:11" ht="11.25" customHeight="1" hidden="1">
      <c r="A85" s="52" t="s">
        <v>59</v>
      </c>
      <c r="B85" s="112">
        <v>3695616863.63</v>
      </c>
      <c r="C85" s="112">
        <v>18841747.97</v>
      </c>
      <c r="D85" s="112">
        <v>99944151.22</v>
      </c>
      <c r="E85" s="112">
        <v>11382363.34</v>
      </c>
      <c r="F85" s="112">
        <v>23978728.79</v>
      </c>
      <c r="G85" s="112">
        <v>0</v>
      </c>
      <c r="H85" s="112">
        <f t="shared" si="6"/>
        <v>3541469872.31</v>
      </c>
      <c r="I85" s="112">
        <v>177835471.71</v>
      </c>
      <c r="J85" s="112">
        <f>1597149.71</f>
        <v>1597149.71</v>
      </c>
      <c r="K85" s="113">
        <f t="shared" si="7"/>
        <v>3363634400.6</v>
      </c>
    </row>
    <row r="86" spans="1:11" ht="11.25" customHeight="1" hidden="1">
      <c r="A86" s="53" t="s">
        <v>60</v>
      </c>
      <c r="B86" s="117">
        <v>1635605702.78</v>
      </c>
      <c r="C86" s="117">
        <v>50253998.76</v>
      </c>
      <c r="D86" s="117">
        <v>88105474.58</v>
      </c>
      <c r="E86" s="117">
        <v>1277204.62</v>
      </c>
      <c r="F86" s="117">
        <v>44410358.12</v>
      </c>
      <c r="G86" s="117">
        <v>0</v>
      </c>
      <c r="H86" s="117">
        <f t="shared" si="6"/>
        <v>1451558666.7</v>
      </c>
      <c r="I86" s="117">
        <v>182427310.01</v>
      </c>
      <c r="J86" s="117">
        <v>0</v>
      </c>
      <c r="K86" s="113">
        <f t="shared" si="7"/>
        <v>1269131356.69</v>
      </c>
    </row>
    <row r="87" spans="1:11" ht="11.25" customHeight="1" hidden="1">
      <c r="A87" s="32" t="s">
        <v>67</v>
      </c>
      <c r="B87" s="118">
        <f aca="true" t="shared" si="8" ref="B87:G87">SUM(B88:B116)</f>
        <v>11013766199.01</v>
      </c>
      <c r="C87" s="105">
        <f t="shared" si="8"/>
        <v>3713334578.91</v>
      </c>
      <c r="D87" s="119">
        <f t="shared" si="8"/>
        <v>783473900.8100001</v>
      </c>
      <c r="E87" s="105">
        <f t="shared" si="8"/>
        <v>12448492.28</v>
      </c>
      <c r="F87" s="119">
        <f t="shared" si="8"/>
        <v>2333989151.7700005</v>
      </c>
      <c r="G87" s="119">
        <f t="shared" si="8"/>
        <v>0</v>
      </c>
      <c r="H87" s="105">
        <f>(B87-(C87+D87+E87+F87)-G87)</f>
        <v>4170520075.24</v>
      </c>
      <c r="I87" s="105">
        <f>SUM(I88:I116)</f>
        <v>107615231.69</v>
      </c>
      <c r="J87" s="120">
        <f>SUM(J88:J116)</f>
        <v>439126.42</v>
      </c>
      <c r="K87" s="119">
        <f>SUM(K88:K116)</f>
        <v>4062904843.549999</v>
      </c>
    </row>
    <row r="88" spans="1:14" ht="11.25" customHeight="1" hidden="1">
      <c r="A88" s="23" t="s">
        <v>28</v>
      </c>
      <c r="B88" s="112">
        <v>481627178.58</v>
      </c>
      <c r="C88" s="112">
        <v>0</v>
      </c>
      <c r="D88" s="112">
        <v>0</v>
      </c>
      <c r="E88" s="112">
        <v>0</v>
      </c>
      <c r="F88" s="112">
        <v>1303767080.89</v>
      </c>
      <c r="G88" s="113">
        <v>0</v>
      </c>
      <c r="H88" s="112">
        <f aca="true" t="shared" si="9" ref="H88:H116">(B88-(C88+D88+E88+F88)-G88)</f>
        <v>-822139902.3100002</v>
      </c>
      <c r="I88" s="113">
        <v>0</v>
      </c>
      <c r="J88" s="110">
        <v>0</v>
      </c>
      <c r="K88" s="110">
        <f t="shared" si="7"/>
        <v>-822139902.3100002</v>
      </c>
      <c r="L88" s="26"/>
      <c r="M88" s="26"/>
      <c r="N88" s="26"/>
    </row>
    <row r="89" spans="1:14" ht="11.25" customHeight="1" hidden="1">
      <c r="A89" s="23" t="s">
        <v>29</v>
      </c>
      <c r="B89" s="112">
        <v>57219945.38</v>
      </c>
      <c r="C89" s="112">
        <v>0</v>
      </c>
      <c r="D89" s="112">
        <v>0</v>
      </c>
      <c r="E89" s="112">
        <v>0</v>
      </c>
      <c r="F89" s="112">
        <v>0</v>
      </c>
      <c r="G89" s="113">
        <v>0</v>
      </c>
      <c r="H89" s="112">
        <f t="shared" si="9"/>
        <v>57219945.38</v>
      </c>
      <c r="I89" s="113">
        <v>0</v>
      </c>
      <c r="J89" s="113">
        <v>0</v>
      </c>
      <c r="K89" s="113">
        <f t="shared" si="7"/>
        <v>57219945.38</v>
      </c>
      <c r="L89" s="26"/>
      <c r="M89" s="26"/>
      <c r="N89" s="26"/>
    </row>
    <row r="90" spans="1:14" ht="11.25" customHeight="1" hidden="1">
      <c r="A90" s="27" t="s">
        <v>30</v>
      </c>
      <c r="B90" s="121">
        <v>257261968.27</v>
      </c>
      <c r="C90" s="121">
        <v>9829687.56</v>
      </c>
      <c r="D90" s="121">
        <v>27508348.95</v>
      </c>
      <c r="E90" s="121">
        <v>0</v>
      </c>
      <c r="F90" s="121">
        <v>642078.68</v>
      </c>
      <c r="G90" s="122">
        <v>0</v>
      </c>
      <c r="H90" s="121">
        <f t="shared" si="9"/>
        <v>219281853.08</v>
      </c>
      <c r="I90" s="122">
        <v>11967280.71</v>
      </c>
      <c r="J90" s="122">
        <f>26085.2</f>
        <v>26085.2</v>
      </c>
      <c r="K90" s="122">
        <f t="shared" si="7"/>
        <v>207314572.37</v>
      </c>
      <c r="L90" s="26"/>
      <c r="M90" s="26"/>
      <c r="N90" s="26"/>
    </row>
    <row r="91" spans="1:14" ht="11.25" customHeight="1" hidden="1">
      <c r="A91" s="23" t="s">
        <v>31</v>
      </c>
      <c r="B91" s="112">
        <v>1976112282.92</v>
      </c>
      <c r="C91" s="112">
        <v>198910780.34</v>
      </c>
      <c r="D91" s="112">
        <v>6058932.76</v>
      </c>
      <c r="E91" s="112">
        <v>0</v>
      </c>
      <c r="F91" s="112">
        <v>2149455.86</v>
      </c>
      <c r="G91" s="113">
        <v>0</v>
      </c>
      <c r="H91" s="112">
        <f t="shared" si="9"/>
        <v>1768993113.96</v>
      </c>
      <c r="I91" s="113">
        <v>0</v>
      </c>
      <c r="J91" s="113">
        <v>0</v>
      </c>
      <c r="K91" s="113">
        <f t="shared" si="7"/>
        <v>1768993113.96</v>
      </c>
      <c r="L91" s="26"/>
      <c r="M91" s="26"/>
      <c r="N91" s="26"/>
    </row>
    <row r="92" spans="1:14" ht="11.25" customHeight="1" hidden="1">
      <c r="A92" s="23" t="s">
        <v>32</v>
      </c>
      <c r="B92" s="112">
        <v>474036858.93</v>
      </c>
      <c r="C92" s="112">
        <v>1302296.75</v>
      </c>
      <c r="D92" s="112">
        <v>2053392.94</v>
      </c>
      <c r="E92" s="112">
        <v>0</v>
      </c>
      <c r="F92" s="112">
        <v>9634949.87</v>
      </c>
      <c r="G92" s="113">
        <v>0</v>
      </c>
      <c r="H92" s="112">
        <f t="shared" si="9"/>
        <v>461046219.37</v>
      </c>
      <c r="I92" s="113">
        <v>8200547</v>
      </c>
      <c r="J92" s="113">
        <v>0</v>
      </c>
      <c r="K92" s="113">
        <f t="shared" si="7"/>
        <v>452845672.37</v>
      </c>
      <c r="L92" s="26"/>
      <c r="M92" s="26"/>
      <c r="N92" s="26"/>
    </row>
    <row r="93" spans="1:14" ht="11.25" customHeight="1" hidden="1">
      <c r="A93" s="23" t="s">
        <v>33</v>
      </c>
      <c r="B93" s="112">
        <v>1498125807.78</v>
      </c>
      <c r="C93" s="112">
        <v>35884520.19</v>
      </c>
      <c r="D93" s="112">
        <v>0</v>
      </c>
      <c r="E93" s="112">
        <v>0</v>
      </c>
      <c r="F93" s="112">
        <v>3554076.83</v>
      </c>
      <c r="G93" s="113">
        <v>0</v>
      </c>
      <c r="H93" s="112">
        <f t="shared" si="9"/>
        <v>1458687210.76</v>
      </c>
      <c r="I93" s="113">
        <v>0</v>
      </c>
      <c r="J93" s="113">
        <v>0</v>
      </c>
      <c r="K93" s="113">
        <f t="shared" si="7"/>
        <v>1458687210.76</v>
      </c>
      <c r="L93" s="26"/>
      <c r="M93" s="31"/>
      <c r="N93" s="31"/>
    </row>
    <row r="94" spans="1:14" ht="11.25" customHeight="1" hidden="1">
      <c r="A94" s="23" t="s">
        <v>34</v>
      </c>
      <c r="B94" s="112">
        <v>1549000040.53</v>
      </c>
      <c r="C94" s="112">
        <v>3160978091.53</v>
      </c>
      <c r="D94" s="112">
        <v>144284052.51</v>
      </c>
      <c r="E94" s="112">
        <v>0</v>
      </c>
      <c r="F94" s="112">
        <v>67912160.79</v>
      </c>
      <c r="G94" s="113">
        <v>0</v>
      </c>
      <c r="H94" s="112">
        <f t="shared" si="9"/>
        <v>-1824174264.3</v>
      </c>
      <c r="I94" s="113">
        <v>0</v>
      </c>
      <c r="J94" s="113">
        <f>408074.22</f>
        <v>408074.22</v>
      </c>
      <c r="K94" s="113">
        <f t="shared" si="7"/>
        <v>-1824174264.3</v>
      </c>
      <c r="L94" s="26"/>
      <c r="M94" s="31"/>
      <c r="N94" s="31"/>
    </row>
    <row r="95" spans="1:14" ht="11.25" customHeight="1" hidden="1">
      <c r="A95" s="23" t="s">
        <v>35</v>
      </c>
      <c r="B95" s="112">
        <v>860712.47</v>
      </c>
      <c r="C95" s="112">
        <v>6944.16</v>
      </c>
      <c r="D95" s="112">
        <v>290137.67</v>
      </c>
      <c r="E95" s="112">
        <v>0</v>
      </c>
      <c r="F95" s="112">
        <v>54597.02</v>
      </c>
      <c r="G95" s="113">
        <v>0</v>
      </c>
      <c r="H95" s="112">
        <f t="shared" si="9"/>
        <v>509033.62</v>
      </c>
      <c r="I95" s="113">
        <v>0</v>
      </c>
      <c r="J95" s="113">
        <v>0</v>
      </c>
      <c r="K95" s="113">
        <f t="shared" si="7"/>
        <v>509033.62</v>
      </c>
      <c r="L95" s="26"/>
      <c r="M95" s="26"/>
      <c r="N95" s="26"/>
    </row>
    <row r="96" spans="1:14" ht="11.25" customHeight="1" hidden="1">
      <c r="A96" s="23" t="s">
        <v>36</v>
      </c>
      <c r="B96" s="112">
        <v>213640.15</v>
      </c>
      <c r="C96" s="112">
        <v>147255.27</v>
      </c>
      <c r="D96" s="112">
        <v>0</v>
      </c>
      <c r="E96" s="112">
        <v>0</v>
      </c>
      <c r="F96" s="112">
        <v>49266399.3</v>
      </c>
      <c r="G96" s="113">
        <v>0</v>
      </c>
      <c r="H96" s="112">
        <f t="shared" si="9"/>
        <v>-49200014.42</v>
      </c>
      <c r="I96" s="113">
        <v>0</v>
      </c>
      <c r="J96" s="113">
        <v>0</v>
      </c>
      <c r="K96" s="113">
        <f t="shared" si="7"/>
        <v>-49200014.42</v>
      </c>
      <c r="L96" s="26"/>
      <c r="M96" s="31"/>
      <c r="N96" s="31"/>
    </row>
    <row r="97" spans="1:14" ht="11.25" customHeight="1" hidden="1">
      <c r="A97" s="23" t="s">
        <v>37</v>
      </c>
      <c r="B97" s="112">
        <v>225316651.26</v>
      </c>
      <c r="C97" s="112">
        <v>0</v>
      </c>
      <c r="D97" s="112">
        <v>0</v>
      </c>
      <c r="E97" s="112">
        <v>0</v>
      </c>
      <c r="F97" s="112">
        <v>225313230.27</v>
      </c>
      <c r="G97" s="113">
        <v>0</v>
      </c>
      <c r="H97" s="112">
        <f t="shared" si="9"/>
        <v>3420.9899999797344</v>
      </c>
      <c r="I97" s="113">
        <v>0</v>
      </c>
      <c r="J97" s="113">
        <v>0</v>
      </c>
      <c r="K97" s="113">
        <f t="shared" si="7"/>
        <v>3420.9899999797344</v>
      </c>
      <c r="L97" s="26"/>
      <c r="M97" s="26"/>
      <c r="N97" s="26"/>
    </row>
    <row r="98" spans="1:14" ht="11.25" customHeight="1" hidden="1">
      <c r="A98" s="36" t="s">
        <v>38</v>
      </c>
      <c r="B98" s="112">
        <v>2.68</v>
      </c>
      <c r="C98" s="112">
        <v>0</v>
      </c>
      <c r="D98" s="112">
        <v>0</v>
      </c>
      <c r="E98" s="112">
        <v>0</v>
      </c>
      <c r="F98" s="112">
        <v>0</v>
      </c>
      <c r="G98" s="113">
        <v>0</v>
      </c>
      <c r="H98" s="112">
        <f t="shared" si="9"/>
        <v>2.68</v>
      </c>
      <c r="I98" s="113">
        <v>0</v>
      </c>
      <c r="J98" s="113">
        <v>0</v>
      </c>
      <c r="K98" s="113">
        <f t="shared" si="7"/>
        <v>2.68</v>
      </c>
      <c r="L98" s="26"/>
      <c r="M98" s="26"/>
      <c r="N98" s="26"/>
    </row>
    <row r="99" spans="1:14" ht="11.25" customHeight="1" hidden="1">
      <c r="A99" s="23" t="s">
        <v>39</v>
      </c>
      <c r="B99" s="112">
        <v>201497077.81</v>
      </c>
      <c r="C99" s="112">
        <v>0</v>
      </c>
      <c r="D99" s="112">
        <v>0</v>
      </c>
      <c r="E99" s="112">
        <v>0</v>
      </c>
      <c r="F99" s="112">
        <v>152476409.15</v>
      </c>
      <c r="G99" s="113">
        <v>0</v>
      </c>
      <c r="H99" s="112">
        <f t="shared" si="9"/>
        <v>49020668.66</v>
      </c>
      <c r="I99" s="113">
        <v>0</v>
      </c>
      <c r="J99" s="113">
        <v>0</v>
      </c>
      <c r="K99" s="113">
        <f t="shared" si="7"/>
        <v>49020668.66</v>
      </c>
      <c r="L99" s="26"/>
      <c r="M99" s="26"/>
      <c r="N99" s="26"/>
    </row>
    <row r="100" spans="1:14" ht="11.25" customHeight="1" hidden="1">
      <c r="A100" s="23" t="s">
        <v>40</v>
      </c>
      <c r="B100" s="112">
        <v>363228010.75</v>
      </c>
      <c r="C100" s="112">
        <v>0</v>
      </c>
      <c r="D100" s="112">
        <v>0</v>
      </c>
      <c r="E100" s="112">
        <v>0</v>
      </c>
      <c r="F100" s="112">
        <v>0</v>
      </c>
      <c r="G100" s="113">
        <v>0</v>
      </c>
      <c r="H100" s="112">
        <f t="shared" si="9"/>
        <v>363228010.75</v>
      </c>
      <c r="I100" s="113">
        <v>0</v>
      </c>
      <c r="J100" s="113">
        <v>0</v>
      </c>
      <c r="K100" s="113">
        <f t="shared" si="7"/>
        <v>363228010.75</v>
      </c>
      <c r="L100" s="26"/>
      <c r="M100" s="26"/>
      <c r="N100" s="26"/>
    </row>
    <row r="101" spans="1:14" ht="11.25" customHeight="1" hidden="1">
      <c r="A101" s="23" t="s">
        <v>84</v>
      </c>
      <c r="B101" s="112">
        <v>21587153.02</v>
      </c>
      <c r="C101" s="112">
        <v>69352.99</v>
      </c>
      <c r="D101" s="112">
        <v>0</v>
      </c>
      <c r="E101" s="112">
        <v>0</v>
      </c>
      <c r="F101" s="112">
        <v>418166.77</v>
      </c>
      <c r="G101" s="113">
        <v>0</v>
      </c>
      <c r="H101" s="112">
        <f t="shared" si="9"/>
        <v>21099633.259999998</v>
      </c>
      <c r="I101" s="113">
        <v>0</v>
      </c>
      <c r="J101" s="113">
        <v>0</v>
      </c>
      <c r="K101" s="113">
        <f t="shared" si="7"/>
        <v>21099633.259999998</v>
      </c>
      <c r="L101" s="26"/>
      <c r="M101" s="26"/>
      <c r="N101" s="26"/>
    </row>
    <row r="102" spans="1:14" ht="11.25" customHeight="1" hidden="1">
      <c r="A102" s="23" t="s">
        <v>41</v>
      </c>
      <c r="B102" s="112">
        <v>12879334.2</v>
      </c>
      <c r="C102" s="112">
        <v>811155.42</v>
      </c>
      <c r="D102" s="112">
        <v>8894497.73</v>
      </c>
      <c r="E102" s="112">
        <v>0</v>
      </c>
      <c r="F102" s="112">
        <v>0</v>
      </c>
      <c r="G102" s="113">
        <v>0</v>
      </c>
      <c r="H102" s="112">
        <f t="shared" si="9"/>
        <v>3173681.049999999</v>
      </c>
      <c r="I102" s="113">
        <v>0</v>
      </c>
      <c r="J102" s="113">
        <v>0</v>
      </c>
      <c r="K102" s="113">
        <f t="shared" si="7"/>
        <v>3173681.049999999</v>
      </c>
      <c r="L102" s="26"/>
      <c r="M102" s="26"/>
      <c r="N102" s="26"/>
    </row>
    <row r="103" spans="1:14" ht="11.25" customHeight="1" hidden="1">
      <c r="A103" s="23" t="s">
        <v>127</v>
      </c>
      <c r="B103" s="112">
        <v>14476940</v>
      </c>
      <c r="C103" s="112">
        <v>0</v>
      </c>
      <c r="D103" s="112">
        <v>3651458.04</v>
      </c>
      <c r="E103" s="112">
        <v>0</v>
      </c>
      <c r="F103" s="112">
        <v>57721.99</v>
      </c>
      <c r="G103" s="113">
        <v>0</v>
      </c>
      <c r="H103" s="112">
        <f t="shared" si="9"/>
        <v>10767759.969999999</v>
      </c>
      <c r="I103" s="113">
        <v>0</v>
      </c>
      <c r="J103" s="113">
        <v>0</v>
      </c>
      <c r="K103" s="113">
        <f t="shared" si="7"/>
        <v>10767759.969999999</v>
      </c>
      <c r="L103" s="26"/>
      <c r="M103" s="26"/>
      <c r="N103" s="26"/>
    </row>
    <row r="104" spans="1:14" ht="11.25" customHeight="1" hidden="1">
      <c r="A104" s="23" t="s">
        <v>128</v>
      </c>
      <c r="B104" s="112">
        <v>5.51</v>
      </c>
      <c r="C104" s="112">
        <v>0</v>
      </c>
      <c r="D104" s="112">
        <v>0</v>
      </c>
      <c r="E104" s="112">
        <v>0</v>
      </c>
      <c r="F104" s="112">
        <v>0</v>
      </c>
      <c r="G104" s="113">
        <v>0</v>
      </c>
      <c r="H104" s="112">
        <f t="shared" si="9"/>
        <v>5.51</v>
      </c>
      <c r="I104" s="113">
        <v>0</v>
      </c>
      <c r="J104" s="113">
        <v>0</v>
      </c>
      <c r="K104" s="113">
        <f t="shared" si="7"/>
        <v>5.51</v>
      </c>
      <c r="L104" s="26"/>
      <c r="M104" s="26"/>
      <c r="N104" s="26"/>
    </row>
    <row r="105" spans="1:14" ht="11.25" customHeight="1" hidden="1">
      <c r="A105" s="23" t="s">
        <v>42</v>
      </c>
      <c r="B105" s="112">
        <v>170849720.9</v>
      </c>
      <c r="C105" s="112">
        <v>4420938.44</v>
      </c>
      <c r="D105" s="112">
        <v>7524517.16</v>
      </c>
      <c r="E105" s="112">
        <v>5240634.86</v>
      </c>
      <c r="F105" s="112">
        <v>2298402.92</v>
      </c>
      <c r="G105" s="113">
        <v>0</v>
      </c>
      <c r="H105" s="112">
        <f t="shared" si="9"/>
        <v>151365227.52</v>
      </c>
      <c r="I105" s="113">
        <v>1426524.69</v>
      </c>
      <c r="J105" s="113">
        <v>0</v>
      </c>
      <c r="K105" s="113">
        <f t="shared" si="7"/>
        <v>149938702.83</v>
      </c>
      <c r="L105" s="26"/>
      <c r="M105" s="26"/>
      <c r="N105" s="26"/>
    </row>
    <row r="106" spans="1:14" ht="11.25" customHeight="1" hidden="1">
      <c r="A106" s="23" t="s">
        <v>43</v>
      </c>
      <c r="B106" s="112">
        <v>64743086.15</v>
      </c>
      <c r="C106" s="112">
        <v>713819.42</v>
      </c>
      <c r="D106" s="112">
        <v>178571.72</v>
      </c>
      <c r="E106" s="112">
        <v>5972784.73</v>
      </c>
      <c r="F106" s="112">
        <v>70556.83</v>
      </c>
      <c r="G106" s="113">
        <v>0</v>
      </c>
      <c r="H106" s="112">
        <f t="shared" si="9"/>
        <v>57807353.449999996</v>
      </c>
      <c r="I106" s="113">
        <v>4808433.46</v>
      </c>
      <c r="J106" s="113">
        <v>0</v>
      </c>
      <c r="K106" s="113">
        <f t="shared" si="7"/>
        <v>52998919.989999995</v>
      </c>
      <c r="L106" s="26"/>
      <c r="M106" s="26"/>
      <c r="N106" s="26"/>
    </row>
    <row r="107" spans="1:14" ht="11.25" customHeight="1" hidden="1">
      <c r="A107" s="23" t="s">
        <v>44</v>
      </c>
      <c r="B107" s="112">
        <v>360179403.82</v>
      </c>
      <c r="C107" s="112">
        <v>0</v>
      </c>
      <c r="D107" s="112">
        <v>231027215.15</v>
      </c>
      <c r="E107" s="112">
        <v>0</v>
      </c>
      <c r="F107" s="112">
        <v>20672871.3</v>
      </c>
      <c r="G107" s="113">
        <v>0</v>
      </c>
      <c r="H107" s="112">
        <f t="shared" si="9"/>
        <v>108479317.36999997</v>
      </c>
      <c r="I107" s="113">
        <v>0</v>
      </c>
      <c r="J107" s="113">
        <v>0</v>
      </c>
      <c r="K107" s="113">
        <f t="shared" si="7"/>
        <v>108479317.36999997</v>
      </c>
      <c r="L107" s="26"/>
      <c r="M107" s="26"/>
      <c r="N107" s="26"/>
    </row>
    <row r="108" spans="1:14" ht="11.25" customHeight="1" hidden="1">
      <c r="A108" s="23" t="s">
        <v>45</v>
      </c>
      <c r="B108" s="112">
        <v>94719470.45</v>
      </c>
      <c r="C108" s="112">
        <v>144083.89</v>
      </c>
      <c r="D108" s="112">
        <v>134692.27</v>
      </c>
      <c r="E108" s="112">
        <v>0</v>
      </c>
      <c r="F108" s="112">
        <v>888980.23</v>
      </c>
      <c r="G108" s="113">
        <v>0</v>
      </c>
      <c r="H108" s="112">
        <f t="shared" si="9"/>
        <v>93551714.06</v>
      </c>
      <c r="I108" s="113">
        <v>1709856.59</v>
      </c>
      <c r="J108" s="113">
        <v>0</v>
      </c>
      <c r="K108" s="113">
        <f t="shared" si="7"/>
        <v>91841857.47</v>
      </c>
      <c r="L108" s="26"/>
      <c r="M108" s="26"/>
      <c r="N108" s="26"/>
    </row>
    <row r="109" spans="1:14" ht="11.25" customHeight="1" hidden="1">
      <c r="A109" s="23" t="s">
        <v>46</v>
      </c>
      <c r="B109" s="112">
        <v>49107643.95</v>
      </c>
      <c r="C109" s="112">
        <v>8275207.9</v>
      </c>
      <c r="D109" s="112">
        <v>29116358.77</v>
      </c>
      <c r="E109" s="112">
        <v>0</v>
      </c>
      <c r="F109" s="112">
        <v>3734210.99</v>
      </c>
      <c r="G109" s="113">
        <v>0</v>
      </c>
      <c r="H109" s="112">
        <f t="shared" si="9"/>
        <v>7981866.289999999</v>
      </c>
      <c r="I109" s="113">
        <v>3899907.27</v>
      </c>
      <c r="J109" s="113">
        <v>0</v>
      </c>
      <c r="K109" s="113">
        <f t="shared" si="7"/>
        <v>4081959.019999999</v>
      </c>
      <c r="L109" s="26"/>
      <c r="M109" s="26"/>
      <c r="N109" s="26"/>
    </row>
    <row r="110" spans="1:14" ht="11.25" customHeight="1" hidden="1">
      <c r="A110" s="23" t="s">
        <v>47</v>
      </c>
      <c r="B110" s="112">
        <v>664910474.05</v>
      </c>
      <c r="C110" s="112">
        <v>22342134.73</v>
      </c>
      <c r="D110" s="112">
        <v>14546462.89</v>
      </c>
      <c r="E110" s="112">
        <v>1234413.91</v>
      </c>
      <c r="F110" s="112">
        <v>17768717.91</v>
      </c>
      <c r="G110" s="113">
        <v>0</v>
      </c>
      <c r="H110" s="112">
        <f t="shared" si="9"/>
        <v>609018744.6099999</v>
      </c>
      <c r="I110" s="113">
        <v>33630668.97</v>
      </c>
      <c r="J110" s="113">
        <f>4967</f>
        <v>4967</v>
      </c>
      <c r="K110" s="113">
        <f t="shared" si="7"/>
        <v>575388075.6399999</v>
      </c>
      <c r="L110" s="26"/>
      <c r="M110" s="26"/>
      <c r="N110" s="26"/>
    </row>
    <row r="111" spans="1:14" ht="11.25" customHeight="1" hidden="1">
      <c r="A111" s="23" t="s">
        <v>129</v>
      </c>
      <c r="B111" s="112">
        <v>26250108.7</v>
      </c>
      <c r="C111" s="112">
        <v>0</v>
      </c>
      <c r="D111" s="112">
        <v>12809635.62</v>
      </c>
      <c r="E111" s="112">
        <v>0</v>
      </c>
      <c r="F111" s="112">
        <v>35394.8</v>
      </c>
      <c r="G111" s="113">
        <v>0</v>
      </c>
      <c r="H111" s="112">
        <f t="shared" si="9"/>
        <v>13405078.28</v>
      </c>
      <c r="I111" s="113">
        <v>12437000</v>
      </c>
      <c r="J111" s="113">
        <v>0</v>
      </c>
      <c r="K111" s="113">
        <f t="shared" si="7"/>
        <v>968078.2799999993</v>
      </c>
      <c r="L111" s="26"/>
      <c r="M111" s="26"/>
      <c r="N111" s="26"/>
    </row>
    <row r="112" spans="1:14" ht="11.25" customHeight="1" hidden="1">
      <c r="A112" s="23" t="s">
        <v>48</v>
      </c>
      <c r="B112" s="112">
        <v>1056060018.56</v>
      </c>
      <c r="C112" s="112">
        <v>269487400.6</v>
      </c>
      <c r="D112" s="112">
        <v>222651223.47</v>
      </c>
      <c r="E112" s="112">
        <v>658.78</v>
      </c>
      <c r="F112" s="112">
        <v>470430048.23</v>
      </c>
      <c r="G112" s="113">
        <v>0</v>
      </c>
      <c r="H112" s="112">
        <f t="shared" si="9"/>
        <v>93490687.4799999</v>
      </c>
      <c r="I112" s="113">
        <v>26049321.72</v>
      </c>
      <c r="J112" s="113">
        <v>0</v>
      </c>
      <c r="K112" s="113">
        <f t="shared" si="7"/>
        <v>67441365.7599999</v>
      </c>
      <c r="L112" s="26"/>
      <c r="M112" s="26"/>
      <c r="N112" s="26"/>
    </row>
    <row r="113" spans="1:14" ht="11.25" customHeight="1" hidden="1">
      <c r="A113" s="23" t="s">
        <v>49</v>
      </c>
      <c r="B113" s="112">
        <v>31531772.06</v>
      </c>
      <c r="C113" s="112">
        <v>0</v>
      </c>
      <c r="D113" s="112">
        <v>0</v>
      </c>
      <c r="E113" s="112">
        <v>0</v>
      </c>
      <c r="F113" s="112">
        <v>175607.85</v>
      </c>
      <c r="G113" s="113">
        <v>0</v>
      </c>
      <c r="H113" s="112">
        <f t="shared" si="9"/>
        <v>31356164.209999997</v>
      </c>
      <c r="I113" s="113">
        <v>0</v>
      </c>
      <c r="J113" s="113">
        <v>0</v>
      </c>
      <c r="K113" s="113">
        <f t="shared" si="7"/>
        <v>31356164.209999997</v>
      </c>
      <c r="L113" s="26"/>
      <c r="M113" s="26"/>
      <c r="N113" s="26"/>
    </row>
    <row r="114" spans="1:14" ht="11.25" customHeight="1" hidden="1">
      <c r="A114" s="23" t="s">
        <v>78</v>
      </c>
      <c r="B114" s="112">
        <v>913520534.78</v>
      </c>
      <c r="C114" s="112">
        <v>0</v>
      </c>
      <c r="D114" s="112">
        <v>509670.83</v>
      </c>
      <c r="E114" s="112">
        <v>0</v>
      </c>
      <c r="F114" s="112">
        <v>48788.03</v>
      </c>
      <c r="G114" s="113">
        <v>0</v>
      </c>
      <c r="H114" s="112">
        <f t="shared" si="9"/>
        <v>912962075.92</v>
      </c>
      <c r="I114" s="113">
        <v>840914.09</v>
      </c>
      <c r="J114" s="113">
        <v>0</v>
      </c>
      <c r="K114" s="113">
        <f t="shared" si="7"/>
        <v>912121161.8299999</v>
      </c>
      <c r="L114" s="26"/>
      <c r="M114" s="26"/>
      <c r="N114" s="26"/>
    </row>
    <row r="115" spans="1:14" ht="11.25" customHeight="1" hidden="1">
      <c r="A115" s="23" t="s">
        <v>130</v>
      </c>
      <c r="B115" s="112">
        <v>77959499.57</v>
      </c>
      <c r="C115" s="112">
        <v>0</v>
      </c>
      <c r="D115" s="112">
        <v>72234732.33</v>
      </c>
      <c r="E115" s="112">
        <v>0</v>
      </c>
      <c r="F115" s="112">
        <v>2618023.76</v>
      </c>
      <c r="G115" s="113">
        <v>0</v>
      </c>
      <c r="H115" s="112">
        <f t="shared" si="9"/>
        <v>3106743.4799999893</v>
      </c>
      <c r="I115" s="113">
        <v>1619281.78</v>
      </c>
      <c r="J115" s="113">
        <v>0</v>
      </c>
      <c r="K115" s="113">
        <f t="shared" si="7"/>
        <v>1487461.6999999892</v>
      </c>
      <c r="L115" s="26"/>
      <c r="M115" s="26"/>
      <c r="N115" s="26"/>
    </row>
    <row r="116" spans="1:14" ht="11.25" customHeight="1" hidden="1">
      <c r="A116" s="23" t="s">
        <v>50</v>
      </c>
      <c r="B116" s="112">
        <v>370490855.78</v>
      </c>
      <c r="C116" s="112">
        <v>10909.72</v>
      </c>
      <c r="D116" s="112">
        <v>0</v>
      </c>
      <c r="E116" s="112">
        <v>0</v>
      </c>
      <c r="F116" s="112">
        <v>1221.5</v>
      </c>
      <c r="G116" s="113">
        <v>0</v>
      </c>
      <c r="H116" s="112">
        <f t="shared" si="9"/>
        <v>370478724.55999994</v>
      </c>
      <c r="I116" s="113">
        <v>1025495.41</v>
      </c>
      <c r="J116" s="123">
        <v>0</v>
      </c>
      <c r="K116" s="123">
        <f t="shared" si="7"/>
        <v>369453229.1499999</v>
      </c>
      <c r="L116" s="26"/>
      <c r="M116" s="26"/>
      <c r="N116" s="26"/>
    </row>
    <row r="117" spans="1:11" ht="11.25" customHeight="1" hidden="1">
      <c r="A117" s="54" t="s">
        <v>19</v>
      </c>
      <c r="B117" s="124">
        <f aca="true" t="shared" si="10" ref="B117:G117">B87+B73</f>
        <v>15550562494.26</v>
      </c>
      <c r="C117" s="106">
        <f t="shared" si="10"/>
        <v>10786768226.43</v>
      </c>
      <c r="D117" s="125">
        <f t="shared" si="10"/>
        <v>3049347502.22</v>
      </c>
      <c r="E117" s="125">
        <f t="shared" si="10"/>
        <v>25373426.630000003</v>
      </c>
      <c r="F117" s="125">
        <f t="shared" si="10"/>
        <v>3602340380.87</v>
      </c>
      <c r="G117" s="105">
        <f t="shared" si="10"/>
        <v>0</v>
      </c>
      <c r="H117" s="125">
        <f>(B117-(C117+D117+E117+F117)-G117)</f>
        <v>-1913267041.8899975</v>
      </c>
      <c r="I117" s="106">
        <f>I87+I73</f>
        <v>574158517.99</v>
      </c>
      <c r="J117" s="119">
        <f>J87+J73</f>
        <v>15679237.999999998</v>
      </c>
      <c r="K117" s="119">
        <f>K87+K73</f>
        <v>-2487425559.8799973</v>
      </c>
    </row>
    <row r="118" spans="1:11" ht="11.25" customHeight="1" hidden="1">
      <c r="A118" s="1" t="str">
        <f>A36</f>
        <v>FONTE: Siafe-Rio - Secretaria de Estado de Fazenda.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92" t="s">
        <v>63</v>
      </c>
    </row>
    <row r="119" spans="2:11" ht="11.25" customHeight="1" hidden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2:11" ht="11.25" customHeight="1"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2:11" ht="11.25" customHeight="1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3" spans="2:11" ht="11.25" customHeight="1"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4" ht="11.25" customHeight="1">
      <c r="A124" s="61" t="s">
        <v>120</v>
      </c>
      <c r="B124" s="62"/>
      <c r="C124" s="136" t="s">
        <v>121</v>
      </c>
      <c r="D124" s="136"/>
      <c r="E124" s="136"/>
      <c r="F124" s="136"/>
      <c r="G124" s="136"/>
      <c r="H124" s="136" t="s">
        <v>122</v>
      </c>
      <c r="I124" s="136"/>
      <c r="J124" s="136"/>
      <c r="K124" s="136"/>
      <c r="L124" s="62"/>
      <c r="M124" s="62"/>
      <c r="N124" s="62"/>
    </row>
    <row r="125" spans="1:14" ht="11.25" customHeight="1">
      <c r="A125" s="61" t="s">
        <v>80</v>
      </c>
      <c r="B125" s="62"/>
      <c r="C125" s="136" t="s">
        <v>81</v>
      </c>
      <c r="D125" s="136"/>
      <c r="E125" s="136"/>
      <c r="F125" s="136"/>
      <c r="G125" s="136"/>
      <c r="H125" s="136" t="s">
        <v>123</v>
      </c>
      <c r="I125" s="136"/>
      <c r="J125" s="136"/>
      <c r="K125" s="136"/>
      <c r="L125" s="62"/>
      <c r="M125" s="62"/>
      <c r="N125" s="62"/>
    </row>
    <row r="126" spans="1:11" ht="11.25" customHeight="1">
      <c r="A126" s="58"/>
      <c r="B126" s="58"/>
      <c r="C126" s="58"/>
      <c r="F126" s="57"/>
      <c r="G126" s="57"/>
      <c r="H126" s="57"/>
      <c r="I126" s="57"/>
      <c r="J126" s="57"/>
      <c r="K126" s="57"/>
    </row>
    <row r="131" spans="1:11" ht="11.25" customHeight="1">
      <c r="A131" s="60"/>
      <c r="B131" s="60"/>
      <c r="C131" s="60"/>
      <c r="F131" s="58"/>
      <c r="G131" s="58"/>
      <c r="H131" s="58"/>
      <c r="I131" s="58"/>
      <c r="J131" s="58"/>
      <c r="K131" s="58"/>
    </row>
  </sheetData>
  <sheetProtection/>
  <mergeCells count="43">
    <mergeCell ref="A3:K3"/>
    <mergeCell ref="A44:K44"/>
    <mergeCell ref="A47:K47"/>
    <mergeCell ref="A53:K53"/>
    <mergeCell ref="A7:K7"/>
    <mergeCell ref="A8:K8"/>
    <mergeCell ref="A9:K9"/>
    <mergeCell ref="A10:K10"/>
    <mergeCell ref="A11:K11"/>
    <mergeCell ref="I15:I18"/>
    <mergeCell ref="A60:K60"/>
    <mergeCell ref="A61:K61"/>
    <mergeCell ref="A62:K62"/>
    <mergeCell ref="A63:K63"/>
    <mergeCell ref="C68:F68"/>
    <mergeCell ref="J68:J72"/>
    <mergeCell ref="A67:K67"/>
    <mergeCell ref="A68:A72"/>
    <mergeCell ref="B68:B71"/>
    <mergeCell ref="H68:H71"/>
    <mergeCell ref="A15:A19"/>
    <mergeCell ref="H15:H18"/>
    <mergeCell ref="C16:D17"/>
    <mergeCell ref="E16:E18"/>
    <mergeCell ref="F16:F18"/>
    <mergeCell ref="C15:F15"/>
    <mergeCell ref="E69:E71"/>
    <mergeCell ref="F69:F71"/>
    <mergeCell ref="G68:G71"/>
    <mergeCell ref="C124:G124"/>
    <mergeCell ref="C125:G125"/>
    <mergeCell ref="H124:K124"/>
    <mergeCell ref="H125:K125"/>
    <mergeCell ref="A37:K37"/>
    <mergeCell ref="J15:J19"/>
    <mergeCell ref="A64:K64"/>
    <mergeCell ref="I68:I71"/>
    <mergeCell ref="K68:K71"/>
    <mergeCell ref="K15:K18"/>
    <mergeCell ref="A39:K39"/>
    <mergeCell ref="G15:G18"/>
    <mergeCell ref="B15:B18"/>
    <mergeCell ref="C69:D70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9" r:id="rId2"/>
  <ignoredErrors>
    <ignoredError sqref="H117 H84:H88 K87 K23 H73:H74 H76:H82" formula="1"/>
    <ignoredError sqref="B23:G23 I23:J23" formulaRange="1"/>
    <ignoredError sqref="H23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9"/>
  <sheetViews>
    <sheetView showGridLines="0" zoomScalePageLayoutView="0" workbookViewId="0" topLeftCell="A15">
      <selection activeCell="B26" sqref="B26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3" width="13.57421875" style="1" customWidth="1"/>
    <col min="4" max="4" width="12.851562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30" t="str">
        <f>'Anexo VI - RP'!A7:K7</f>
        <v>GOVERNO DO ESTADO DO RIO DE JANEIRO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1.25" customHeight="1">
      <c r="A8" s="130" t="str">
        <f>'Anexo VI - RP'!A8:K8</f>
        <v>RELATÓRIO DE GESTÃO FISCAL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s="4" customFormat="1" ht="11.25" customHeight="1">
      <c r="A9" s="141" t="str">
        <f>'Anexo VI - RP'!A9:K9</f>
        <v>DEMONSTRATIVO CONSOLIDADO DA DISPONIBILIDADE DE CAIXA E DOS RESTOS A PAGAR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s="4" customFormat="1" ht="11.25" customHeight="1">
      <c r="A10" s="130" t="str">
        <f>'Anexo VI - RP'!A10:K10</f>
        <v>ORÇAMENTOS FISCAL E DA SEGURIDADE SOCIAL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s="4" customFormat="1" ht="11.25" customHeight="1">
      <c r="A11" s="130" t="str">
        <f>'Anexo VI - RP'!A11:K11</f>
        <v>JANEIRO A DEZEMBRO DE 2020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64" t="str">
        <f>'Anexo VI - RP'!K13</f>
        <v>Emissão: 19/02/2021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34" t="s">
        <v>7</v>
      </c>
      <c r="B15" s="131" t="s">
        <v>8</v>
      </c>
      <c r="C15" s="138" t="s">
        <v>10</v>
      </c>
      <c r="D15" s="139"/>
      <c r="E15" s="139"/>
      <c r="F15" s="140"/>
      <c r="G15" s="131" t="s">
        <v>20</v>
      </c>
      <c r="H15" s="131" t="s">
        <v>75</v>
      </c>
      <c r="I15" s="131" t="s">
        <v>18</v>
      </c>
      <c r="J15" s="127" t="s">
        <v>3</v>
      </c>
      <c r="K15" s="127" t="s">
        <v>69</v>
      </c>
    </row>
    <row r="16" spans="1:11" ht="11.25" customHeight="1">
      <c r="A16" s="137"/>
      <c r="B16" s="132"/>
      <c r="C16" s="127" t="s">
        <v>11</v>
      </c>
      <c r="D16" s="134"/>
      <c r="E16" s="131" t="s">
        <v>14</v>
      </c>
      <c r="F16" s="131" t="s">
        <v>16</v>
      </c>
      <c r="G16" s="132"/>
      <c r="H16" s="132"/>
      <c r="I16" s="132"/>
      <c r="J16" s="128"/>
      <c r="K16" s="128"/>
    </row>
    <row r="17" spans="1:11" ht="11.25" customHeight="1">
      <c r="A17" s="137"/>
      <c r="B17" s="132"/>
      <c r="C17" s="129"/>
      <c r="D17" s="135"/>
      <c r="E17" s="132"/>
      <c r="F17" s="132"/>
      <c r="G17" s="132"/>
      <c r="H17" s="132"/>
      <c r="I17" s="132"/>
      <c r="J17" s="128"/>
      <c r="K17" s="128"/>
    </row>
    <row r="18" spans="1:11" ht="34.5" customHeight="1">
      <c r="A18" s="137"/>
      <c r="B18" s="132"/>
      <c r="C18" s="63" t="s">
        <v>2</v>
      </c>
      <c r="D18" s="63" t="s">
        <v>1</v>
      </c>
      <c r="E18" s="132"/>
      <c r="F18" s="132"/>
      <c r="G18" s="132"/>
      <c r="H18" s="132"/>
      <c r="I18" s="132"/>
      <c r="J18" s="128"/>
      <c r="K18" s="128"/>
    </row>
    <row r="19" spans="1:11" ht="19.5" customHeight="1">
      <c r="A19" s="135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77</v>
      </c>
      <c r="J19" s="129"/>
      <c r="K19" s="18" t="s">
        <v>70</v>
      </c>
    </row>
    <row r="20" spans="1:12" ht="11.25" customHeight="1">
      <c r="A20" s="19" t="s">
        <v>66</v>
      </c>
      <c r="B20" s="20">
        <f>B21+B26</f>
        <v>9471007079.98</v>
      </c>
      <c r="C20" s="20">
        <f aca="true" t="shared" si="0" ref="C20:K20">C21+C26</f>
        <v>2199460374.840001</v>
      </c>
      <c r="D20" s="20">
        <f t="shared" si="0"/>
        <v>2159750198.74</v>
      </c>
      <c r="E20" s="20">
        <f t="shared" si="0"/>
        <v>24138353.94</v>
      </c>
      <c r="F20" s="20">
        <f t="shared" si="0"/>
        <v>2818810302.06</v>
      </c>
      <c r="G20" s="20">
        <f t="shared" si="0"/>
        <v>0</v>
      </c>
      <c r="H20" s="20">
        <f t="shared" si="0"/>
        <v>2268847850.3999987</v>
      </c>
      <c r="I20" s="21">
        <f t="shared" si="0"/>
        <v>505437066.21000004</v>
      </c>
      <c r="J20" s="21">
        <f t="shared" si="0"/>
        <v>2644687.6499999985</v>
      </c>
      <c r="K20" s="21">
        <f t="shared" si="0"/>
        <v>1763410784.1899986</v>
      </c>
      <c r="L20" s="22"/>
    </row>
    <row r="21" spans="1:13" ht="11.25" customHeight="1">
      <c r="A21" s="91" t="s">
        <v>88</v>
      </c>
      <c r="B21" s="86">
        <f aca="true" t="shared" si="1" ref="B21:G21">SUM(B22:B25)</f>
        <v>461723347.95</v>
      </c>
      <c r="C21" s="86">
        <f t="shared" si="1"/>
        <v>1447764.54</v>
      </c>
      <c r="D21" s="86">
        <f t="shared" si="1"/>
        <v>28926951.38</v>
      </c>
      <c r="E21" s="86">
        <f t="shared" si="1"/>
        <v>86828</v>
      </c>
      <c r="F21" s="86">
        <f t="shared" si="1"/>
        <v>21826786.490000002</v>
      </c>
      <c r="G21" s="87">
        <f t="shared" si="1"/>
        <v>0</v>
      </c>
      <c r="H21" s="86">
        <f aca="true" t="shared" si="2" ref="H21:H26">B21-(C21+D21+E21+F21)-G21</f>
        <v>409435017.53999996</v>
      </c>
      <c r="I21" s="87">
        <f>SUM(I22:I25)</f>
        <v>95693968.77000001</v>
      </c>
      <c r="J21" s="87">
        <f>SUM(J22:J25)</f>
        <v>0</v>
      </c>
      <c r="K21" s="87">
        <f aca="true" t="shared" si="3" ref="K21:K26">H21-I21</f>
        <v>313741048.77</v>
      </c>
      <c r="L21" s="26"/>
      <c r="M21" s="26"/>
    </row>
    <row r="22" spans="1:13" ht="11.25" customHeight="1">
      <c r="A22" s="88" t="s">
        <v>112</v>
      </c>
      <c r="B22" s="89">
        <f>284644112</f>
        <v>284644112</v>
      </c>
      <c r="C22" s="89">
        <f>1393890</f>
        <v>1393890</v>
      </c>
      <c r="D22" s="89">
        <f>7323283</f>
        <v>7323283</v>
      </c>
      <c r="E22" s="89">
        <f>86828</f>
        <v>86828</v>
      </c>
      <c r="F22" s="89">
        <f>9482751</f>
        <v>9482751</v>
      </c>
      <c r="G22" s="90">
        <v>0</v>
      </c>
      <c r="H22" s="89">
        <f t="shared" si="2"/>
        <v>266357360</v>
      </c>
      <c r="I22" s="90">
        <f>31863707</f>
        <v>31863707</v>
      </c>
      <c r="J22" s="90">
        <v>0</v>
      </c>
      <c r="K22" s="90">
        <f t="shared" si="3"/>
        <v>234493653</v>
      </c>
      <c r="L22" s="26"/>
      <c r="M22" s="26"/>
    </row>
    <row r="23" spans="1:13" ht="11.25" customHeight="1">
      <c r="A23" s="88" t="s">
        <v>113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90">
        <v>0</v>
      </c>
      <c r="H23" s="89">
        <f t="shared" si="2"/>
        <v>0</v>
      </c>
      <c r="I23" s="90">
        <v>0</v>
      </c>
      <c r="J23" s="90">
        <v>0</v>
      </c>
      <c r="K23" s="90">
        <f t="shared" si="3"/>
        <v>0</v>
      </c>
      <c r="L23" s="26"/>
      <c r="M23" s="26"/>
    </row>
    <row r="24" spans="1:13" ht="11.25" customHeight="1">
      <c r="A24" s="88" t="s">
        <v>114</v>
      </c>
      <c r="B24" s="89">
        <f>177079235.95</f>
        <v>177079235.95</v>
      </c>
      <c r="C24" s="89">
        <f>53874.54</f>
        <v>53874.54</v>
      </c>
      <c r="D24" s="89">
        <f>21603668.38</f>
        <v>21603668.38</v>
      </c>
      <c r="E24" s="89">
        <v>0</v>
      </c>
      <c r="F24" s="89">
        <f>12344035.49</f>
        <v>12344035.49</v>
      </c>
      <c r="G24" s="90">
        <v>0</v>
      </c>
      <c r="H24" s="89">
        <f t="shared" si="2"/>
        <v>143077657.54</v>
      </c>
      <c r="I24" s="90">
        <f>63830261.77</f>
        <v>63830261.77</v>
      </c>
      <c r="J24" s="90">
        <v>0</v>
      </c>
      <c r="K24" s="90">
        <f t="shared" si="3"/>
        <v>79247395.76999998</v>
      </c>
      <c r="L24" s="26"/>
      <c r="M24" s="26"/>
    </row>
    <row r="25" spans="1:13" ht="11.25" customHeight="1">
      <c r="A25" s="88" t="s">
        <v>115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90">
        <v>0</v>
      </c>
      <c r="H25" s="89">
        <f t="shared" si="2"/>
        <v>0</v>
      </c>
      <c r="I25" s="90">
        <v>0</v>
      </c>
      <c r="J25" s="90">
        <v>0</v>
      </c>
      <c r="K25" s="90">
        <f t="shared" si="3"/>
        <v>0</v>
      </c>
      <c r="L25" s="26"/>
      <c r="M25" s="26"/>
    </row>
    <row r="26" spans="1:13" ht="11.25" customHeight="1">
      <c r="A26" s="27" t="s">
        <v>87</v>
      </c>
      <c r="B26" s="28">
        <f aca="true" t="shared" si="4" ref="B26:G26">B39-B27-B21</f>
        <v>9009283732.029999</v>
      </c>
      <c r="C26" s="28">
        <f t="shared" si="4"/>
        <v>2198012610.300001</v>
      </c>
      <c r="D26" s="28">
        <f t="shared" si="4"/>
        <v>2130823247.3599997</v>
      </c>
      <c r="E26" s="28">
        <f t="shared" si="4"/>
        <v>24051525.94</v>
      </c>
      <c r="F26" s="28">
        <f t="shared" si="4"/>
        <v>2796983515.57</v>
      </c>
      <c r="G26" s="29">
        <f t="shared" si="4"/>
        <v>0</v>
      </c>
      <c r="H26" s="28">
        <f t="shared" si="2"/>
        <v>1859412832.8599987</v>
      </c>
      <c r="I26" s="29">
        <f>I39-I27-I21</f>
        <v>409743097.44000006</v>
      </c>
      <c r="J26" s="29">
        <f>J39-J27-J21</f>
        <v>2644687.6499999985</v>
      </c>
      <c r="K26" s="29">
        <f t="shared" si="3"/>
        <v>1449669735.4199986</v>
      </c>
      <c r="L26" s="30" t="s">
        <v>65</v>
      </c>
      <c r="M26" s="31"/>
    </row>
    <row r="27" spans="1:11" ht="11.25" customHeight="1">
      <c r="A27" s="32" t="s">
        <v>67</v>
      </c>
      <c r="B27" s="33">
        <f>'Anexo VI - RP'!B23</f>
        <v>6079555414.28</v>
      </c>
      <c r="C27" s="20">
        <f>'Anexo VI - RP'!C23</f>
        <v>8587307851.589999</v>
      </c>
      <c r="D27" s="21">
        <f>'Anexo VI - RP'!D23</f>
        <v>889597303.48</v>
      </c>
      <c r="E27" s="20">
        <f>'Anexo VI - RP'!E23</f>
        <v>1235072.69</v>
      </c>
      <c r="F27" s="21">
        <f>'Anexo VI - RP'!F23</f>
        <v>783530078.81</v>
      </c>
      <c r="G27" s="21">
        <f>'Anexo VI - RP'!G23</f>
        <v>0</v>
      </c>
      <c r="H27" s="20">
        <f>'Anexo VI - RP'!H23</f>
        <v>-4182114892.2899995</v>
      </c>
      <c r="I27" s="20">
        <f>'Anexo VI - RP'!I23</f>
        <v>68721451.78</v>
      </c>
      <c r="J27" s="34">
        <f>'Anexo VI - RP'!J23</f>
        <v>13034550.35</v>
      </c>
      <c r="K27" s="21">
        <f>'Anexo VI - RP'!K23</f>
        <v>-4250836344.069999</v>
      </c>
    </row>
    <row r="28" spans="1:14" ht="23.25" customHeight="1">
      <c r="A28" s="27"/>
      <c r="B28" s="28"/>
      <c r="C28" s="28"/>
      <c r="D28" s="28"/>
      <c r="E28" s="28"/>
      <c r="F28" s="28"/>
      <c r="G28" s="29"/>
      <c r="H28" s="28"/>
      <c r="I28" s="29"/>
      <c r="J28" s="35"/>
      <c r="K28" s="35"/>
      <c r="L28" s="1" t="s">
        <v>71</v>
      </c>
      <c r="M28" s="26"/>
      <c r="N28" s="26"/>
    </row>
    <row r="29" spans="1:14" ht="11.25" customHeight="1">
      <c r="A29" s="83"/>
      <c r="B29" s="84"/>
      <c r="C29" s="84"/>
      <c r="D29" s="84"/>
      <c r="E29" s="84"/>
      <c r="F29" s="84"/>
      <c r="G29" s="85"/>
      <c r="H29" s="84"/>
      <c r="I29" s="85"/>
      <c r="J29" s="85"/>
      <c r="K29" s="85"/>
      <c r="L29" s="1" t="s">
        <v>72</v>
      </c>
      <c r="M29" s="26"/>
      <c r="N29" s="26"/>
    </row>
    <row r="30" spans="1:14" ht="11.25" customHeight="1">
      <c r="A30" s="27"/>
      <c r="B30" s="28"/>
      <c r="C30" s="28"/>
      <c r="D30" s="28"/>
      <c r="E30" s="28"/>
      <c r="F30" s="28"/>
      <c r="G30" s="29"/>
      <c r="H30" s="28"/>
      <c r="I30" s="29"/>
      <c r="J30" s="29"/>
      <c r="K30" s="29"/>
      <c r="L30" s="1" t="s">
        <v>72</v>
      </c>
      <c r="M30" s="26"/>
      <c r="N30" s="26"/>
    </row>
    <row r="31" spans="1:14" ht="11.25" customHeight="1">
      <c r="A31" s="27"/>
      <c r="B31" s="28"/>
      <c r="C31" s="28"/>
      <c r="D31" s="28"/>
      <c r="E31" s="28"/>
      <c r="F31" s="28"/>
      <c r="G31" s="29"/>
      <c r="H31" s="28"/>
      <c r="I31" s="29"/>
      <c r="J31" s="29"/>
      <c r="K31" s="29"/>
      <c r="L31" s="1" t="s">
        <v>73</v>
      </c>
      <c r="M31" s="26"/>
      <c r="N31" s="26"/>
    </row>
    <row r="32" spans="1:14" ht="11.25" customHeight="1">
      <c r="A32" s="27"/>
      <c r="B32" s="28"/>
      <c r="C32" s="28"/>
      <c r="D32" s="28"/>
      <c r="E32" s="28"/>
      <c r="F32" s="28"/>
      <c r="G32" s="29"/>
      <c r="H32" s="28"/>
      <c r="I32" s="29"/>
      <c r="J32" s="29"/>
      <c r="K32" s="29"/>
      <c r="L32" s="1" t="s">
        <v>72</v>
      </c>
      <c r="M32" s="26"/>
      <c r="N32" s="26"/>
    </row>
    <row r="33" spans="1:14" ht="11.25" customHeight="1">
      <c r="A33" s="23"/>
      <c r="B33" s="24"/>
      <c r="C33" s="24"/>
      <c r="D33" s="24"/>
      <c r="E33" s="24"/>
      <c r="F33" s="24"/>
      <c r="G33" s="25"/>
      <c r="H33" s="24"/>
      <c r="I33" s="25"/>
      <c r="J33" s="25"/>
      <c r="K33" s="25"/>
      <c r="L33" s="1" t="s">
        <v>72</v>
      </c>
      <c r="M33" s="26"/>
      <c r="N33" s="26"/>
    </row>
    <row r="34" spans="1:14" ht="11.25">
      <c r="A34" s="23"/>
      <c r="B34" s="24"/>
      <c r="C34" s="24"/>
      <c r="D34" s="24"/>
      <c r="E34" s="24"/>
      <c r="F34" s="24"/>
      <c r="G34" s="25"/>
      <c r="H34" s="24"/>
      <c r="I34" s="25"/>
      <c r="J34" s="25"/>
      <c r="K34" s="25"/>
      <c r="L34" s="1" t="s">
        <v>72</v>
      </c>
      <c r="M34" s="26"/>
      <c r="N34" s="26"/>
    </row>
    <row r="35" spans="1:14" ht="11.25" customHeight="1">
      <c r="A35" s="23"/>
      <c r="B35" s="24"/>
      <c r="C35" s="24"/>
      <c r="D35" s="24"/>
      <c r="E35" s="24"/>
      <c r="F35" s="24"/>
      <c r="G35" s="25"/>
      <c r="H35" s="24"/>
      <c r="I35" s="25"/>
      <c r="J35" s="25"/>
      <c r="K35" s="25"/>
      <c r="L35" s="1" t="s">
        <v>72</v>
      </c>
      <c r="M35" s="26"/>
      <c r="N35" s="26"/>
    </row>
    <row r="36" spans="1:14" ht="11.25" customHeight="1">
      <c r="A36" s="23"/>
      <c r="B36" s="24"/>
      <c r="C36" s="24"/>
      <c r="D36" s="24"/>
      <c r="E36" s="24"/>
      <c r="F36" s="24"/>
      <c r="G36" s="25"/>
      <c r="H36" s="24"/>
      <c r="I36" s="25"/>
      <c r="J36" s="25"/>
      <c r="K36" s="25"/>
      <c r="L36" s="1" t="s">
        <v>72</v>
      </c>
      <c r="M36" s="31"/>
      <c r="N36" s="26"/>
    </row>
    <row r="37" spans="1:14" ht="11.25" customHeight="1">
      <c r="A37" s="36"/>
      <c r="B37" s="24"/>
      <c r="C37" s="24"/>
      <c r="D37" s="24"/>
      <c r="E37" s="24"/>
      <c r="F37" s="24"/>
      <c r="G37" s="25"/>
      <c r="H37" s="24"/>
      <c r="I37" s="25"/>
      <c r="J37" s="25"/>
      <c r="K37" s="25"/>
      <c r="L37" s="1" t="s">
        <v>72</v>
      </c>
      <c r="M37" s="26"/>
      <c r="N37" s="26"/>
    </row>
    <row r="38" spans="1:14" s="37" customFormat="1" ht="11.25" customHeight="1">
      <c r="A38" s="27"/>
      <c r="B38" s="28"/>
      <c r="C38" s="28"/>
      <c r="D38" s="28"/>
      <c r="E38" s="28"/>
      <c r="F38" s="28"/>
      <c r="G38" s="29"/>
      <c r="H38" s="28"/>
      <c r="I38" s="29"/>
      <c r="J38" s="29"/>
      <c r="K38" s="29"/>
      <c r="L38" s="37" t="s">
        <v>72</v>
      </c>
      <c r="M38" s="26"/>
      <c r="N38" s="26"/>
    </row>
    <row r="39" spans="1:12" ht="11.25" customHeight="1">
      <c r="A39" s="19" t="s">
        <v>19</v>
      </c>
      <c r="B39" s="20">
        <f>'Anexo VI - RP'!B117</f>
        <v>15550562494.26</v>
      </c>
      <c r="C39" s="20">
        <f>'Anexo VI - RP'!C117</f>
        <v>10786768226.43</v>
      </c>
      <c r="D39" s="20">
        <f>'Anexo VI - RP'!D117</f>
        <v>3049347502.22</v>
      </c>
      <c r="E39" s="20">
        <f>'Anexo VI - RP'!E117</f>
        <v>25373426.630000003</v>
      </c>
      <c r="F39" s="20">
        <f>'Anexo VI - RP'!F117</f>
        <v>3602340380.87</v>
      </c>
      <c r="G39" s="21">
        <f>'Anexo VI - RP'!G117</f>
        <v>0</v>
      </c>
      <c r="H39" s="20">
        <f>'Anexo VI - RP'!H117</f>
        <v>-1913267041.8899975</v>
      </c>
      <c r="I39" s="21">
        <f>'Anexo VI - RP'!I117</f>
        <v>574158517.99</v>
      </c>
      <c r="J39" s="21">
        <f>'Anexo VI - RP'!J117</f>
        <v>15679237.999999998</v>
      </c>
      <c r="K39" s="21">
        <f>'Anexo VI - RP'!K117</f>
        <v>-2487425559.8799973</v>
      </c>
      <c r="L39" s="30" t="s">
        <v>116</v>
      </c>
    </row>
    <row r="40" spans="1:11" ht="11.25" customHeight="1">
      <c r="A40" s="38" t="s">
        <v>24</v>
      </c>
      <c r="B40" s="39"/>
      <c r="C40" s="39"/>
      <c r="D40" s="39"/>
      <c r="E40" s="38"/>
      <c r="F40" s="39"/>
      <c r="G40" s="38"/>
      <c r="H40" s="38"/>
      <c r="I40" s="38"/>
      <c r="J40" s="40"/>
      <c r="K40" s="40" t="s">
        <v>61</v>
      </c>
    </row>
    <row r="41" spans="1:11" ht="11.25" customHeight="1">
      <c r="A41" s="6" t="s">
        <v>25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ht="11.25" customHeight="1">
      <c r="A42" s="1" t="s">
        <v>68</v>
      </c>
    </row>
    <row r="43" spans="1:11" ht="11.25" customHeight="1">
      <c r="A43" s="133" t="s">
        <v>26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ht="11.25" customHeight="1">
      <c r="A44" s="1" t="s">
        <v>27</v>
      </c>
      <c r="K44" s="41"/>
    </row>
    <row r="45" spans="1:11" ht="11.25" customHeight="1">
      <c r="A45" s="1" t="s">
        <v>76</v>
      </c>
      <c r="K45" s="41"/>
    </row>
    <row r="46" spans="1:11" ht="11.25" customHeight="1">
      <c r="A46" s="1" t="s">
        <v>110</v>
      </c>
      <c r="K46" s="41"/>
    </row>
    <row r="47" spans="1:11" ht="11.25">
      <c r="A47" s="1" t="s">
        <v>99</v>
      </c>
      <c r="K47" s="41"/>
    </row>
    <row r="48" spans="1:11" ht="24" customHeight="1">
      <c r="A48" s="144" t="s">
        <v>100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11" ht="11.25" customHeight="1">
      <c r="A49" s="1" t="s">
        <v>101</v>
      </c>
      <c r="B49" s="43"/>
      <c r="C49" s="43"/>
      <c r="D49" s="43"/>
      <c r="E49" s="43"/>
      <c r="F49" s="43"/>
      <c r="G49" s="43"/>
      <c r="H49" s="43"/>
      <c r="I49" s="43"/>
      <c r="J49" s="43"/>
      <c r="K49" s="42"/>
    </row>
    <row r="50" spans="1:11" ht="11.25">
      <c r="A50" s="1" t="s">
        <v>102</v>
      </c>
      <c r="K50" s="42"/>
    </row>
    <row r="51" spans="1:11" ht="22.5" customHeight="1">
      <c r="A51" s="144" t="s">
        <v>103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11" ht="11.25" customHeight="1">
      <c r="A52" s="1" t="s">
        <v>104</v>
      </c>
      <c r="K52" s="42"/>
    </row>
    <row r="53" spans="1:11" ht="11.25" customHeight="1">
      <c r="A53" s="1" t="s">
        <v>105</v>
      </c>
      <c r="K53" s="42"/>
    </row>
    <row r="54" spans="1:11" ht="11.25" customHeight="1">
      <c r="A54" s="1" t="s">
        <v>106</v>
      </c>
      <c r="K54" s="42"/>
    </row>
    <row r="55" spans="1:11" ht="11.25" customHeight="1">
      <c r="A55" s="1" t="s">
        <v>107</v>
      </c>
      <c r="K55" s="42"/>
    </row>
    <row r="56" spans="1:11" ht="11.25">
      <c r="A56" s="1" t="s">
        <v>108</v>
      </c>
      <c r="K56" s="42"/>
    </row>
    <row r="57" spans="1:11" ht="34.5" customHeight="1">
      <c r="A57" s="144" t="s">
        <v>109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ht="11.25" customHeight="1">
      <c r="K58" s="42"/>
    </row>
    <row r="59" spans="2:11" ht="11.25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2" spans="10:11" ht="11.25" customHeight="1">
      <c r="J62" s="44"/>
      <c r="K62" s="44" t="s">
        <v>62</v>
      </c>
    </row>
    <row r="63" spans="1:1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1.25" customHeight="1">
      <c r="A64" s="130" t="str">
        <f>A7</f>
        <v>GOVERNO DO ESTADO DO RIO DE JANEIRO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1" ht="11.25" customHeight="1">
      <c r="A65" s="130" t="str">
        <f>A8</f>
        <v>RELATÓRIO DE GESTÃO FISCAL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</row>
    <row r="66" spans="1:11" ht="11.25" customHeight="1">
      <c r="A66" s="141" t="str">
        <f>A9</f>
        <v>DEMONSTRATIVO CONSOLIDADO DA DISPONIBILIDADE DE CAIXA E DOS RESTOS A PAGAR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</row>
    <row r="67" spans="1:11" ht="11.25" customHeight="1">
      <c r="A67" s="130" t="str">
        <f>A10</f>
        <v>ORÇAMENTOS FISCAL E DA SEGURIDADE SOCIAL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</row>
    <row r="68" spans="1:11" ht="11.25" customHeight="1">
      <c r="A68" s="130" t="str">
        <f>A11</f>
        <v>JANEIRO A DEZEMBRO DE 2020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</row>
    <row r="69" spans="1:12" ht="11.25" customHeight="1">
      <c r="A69" s="3"/>
      <c r="B69" s="3"/>
      <c r="C69" s="3"/>
      <c r="D69" s="3"/>
      <c r="E69" s="3"/>
      <c r="F69" s="3"/>
      <c r="G69" s="3"/>
      <c r="J69" s="3"/>
      <c r="K69" s="45" t="str">
        <f>K13</f>
        <v>Emissão: 19/02/2021</v>
      </c>
      <c r="L69" s="45"/>
    </row>
    <row r="70" spans="1:12" ht="11.25" customHeight="1">
      <c r="A70" s="42"/>
      <c r="B70" s="42"/>
      <c r="C70" s="42"/>
      <c r="D70" s="42"/>
      <c r="E70" s="42"/>
      <c r="F70" s="42"/>
      <c r="G70" s="42"/>
      <c r="K70" s="46">
        <v>1</v>
      </c>
      <c r="L70" s="46"/>
    </row>
    <row r="71" spans="1:11" ht="22.5" customHeight="1">
      <c r="A71" s="142" t="s">
        <v>64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 ht="11.25" customHeight="1">
      <c r="A72" s="134" t="s">
        <v>7</v>
      </c>
      <c r="B72" s="131" t="s">
        <v>8</v>
      </c>
      <c r="C72" s="138" t="s">
        <v>10</v>
      </c>
      <c r="D72" s="139"/>
      <c r="E72" s="139"/>
      <c r="F72" s="140"/>
      <c r="G72" s="131" t="s">
        <v>20</v>
      </c>
      <c r="H72" s="131" t="s">
        <v>75</v>
      </c>
      <c r="I72" s="131" t="s">
        <v>18</v>
      </c>
      <c r="J72" s="127" t="s">
        <v>3</v>
      </c>
      <c r="K72" s="127" t="s">
        <v>69</v>
      </c>
    </row>
    <row r="73" spans="1:11" ht="11.25" customHeight="1">
      <c r="A73" s="137"/>
      <c r="B73" s="132"/>
      <c r="C73" s="127" t="s">
        <v>11</v>
      </c>
      <c r="D73" s="134"/>
      <c r="E73" s="131" t="s">
        <v>14</v>
      </c>
      <c r="F73" s="131" t="s">
        <v>16</v>
      </c>
      <c r="G73" s="132"/>
      <c r="H73" s="132"/>
      <c r="I73" s="132"/>
      <c r="J73" s="128"/>
      <c r="K73" s="128"/>
    </row>
    <row r="74" spans="1:11" ht="11.25" customHeight="1">
      <c r="A74" s="137"/>
      <c r="B74" s="132"/>
      <c r="C74" s="129"/>
      <c r="D74" s="135"/>
      <c r="E74" s="132"/>
      <c r="F74" s="132"/>
      <c r="G74" s="132"/>
      <c r="H74" s="132"/>
      <c r="I74" s="132"/>
      <c r="J74" s="128"/>
      <c r="K74" s="128"/>
    </row>
    <row r="75" spans="1:11" ht="33.75" customHeight="1">
      <c r="A75" s="137"/>
      <c r="B75" s="132"/>
      <c r="C75" s="63" t="s">
        <v>2</v>
      </c>
      <c r="D75" s="63" t="s">
        <v>1</v>
      </c>
      <c r="E75" s="132"/>
      <c r="F75" s="132"/>
      <c r="G75" s="132"/>
      <c r="H75" s="132"/>
      <c r="I75" s="132"/>
      <c r="J75" s="128"/>
      <c r="K75" s="128"/>
    </row>
    <row r="76" spans="1:11" ht="19.5" customHeight="1">
      <c r="A76" s="135"/>
      <c r="B76" s="16" t="s">
        <v>9</v>
      </c>
      <c r="C76" s="17" t="s">
        <v>12</v>
      </c>
      <c r="D76" s="17" t="s">
        <v>13</v>
      </c>
      <c r="E76" s="17" t="s">
        <v>15</v>
      </c>
      <c r="F76" s="17" t="s">
        <v>17</v>
      </c>
      <c r="G76" s="17" t="s">
        <v>21</v>
      </c>
      <c r="H76" s="17" t="s">
        <v>22</v>
      </c>
      <c r="I76" s="17" t="s">
        <v>77</v>
      </c>
      <c r="J76" s="129"/>
      <c r="K76" s="18" t="s">
        <v>70</v>
      </c>
    </row>
    <row r="77" spans="1:11" ht="11.25" customHeight="1">
      <c r="A77" s="32" t="s">
        <v>66</v>
      </c>
      <c r="B77" s="67">
        <f aca="true" t="shared" si="5" ref="B77:G77">SUM(B78:B88)</f>
        <v>0</v>
      </c>
      <c r="C77" s="47">
        <f t="shared" si="5"/>
        <v>0</v>
      </c>
      <c r="D77" s="47">
        <f t="shared" si="5"/>
        <v>0</v>
      </c>
      <c r="E77" s="48">
        <f t="shared" si="5"/>
        <v>0</v>
      </c>
      <c r="F77" s="47">
        <f t="shared" si="5"/>
        <v>0</v>
      </c>
      <c r="G77" s="68">
        <f t="shared" si="5"/>
        <v>0</v>
      </c>
      <c r="H77" s="49">
        <f>(B77-(C77+D77+E77+F77)-G77)</f>
        <v>0</v>
      </c>
      <c r="I77" s="47">
        <f>SUM(I78:I88)</f>
        <v>0</v>
      </c>
      <c r="J77" s="69">
        <f>SUM(J78:J88)</f>
        <v>0</v>
      </c>
      <c r="K77" s="69">
        <f>SUM(K78:K88)</f>
        <v>0</v>
      </c>
    </row>
    <row r="78" spans="1:11" ht="11.25" customHeight="1">
      <c r="A78" s="50" t="s">
        <v>51</v>
      </c>
      <c r="B78" s="65"/>
      <c r="C78" s="65"/>
      <c r="D78" s="65"/>
      <c r="E78" s="65"/>
      <c r="F78" s="65"/>
      <c r="G78" s="70">
        <v>0</v>
      </c>
      <c r="H78" s="65">
        <f aca="true" t="shared" si="6" ref="H78:H88">(B78-(C78+D78+E78+F78)-G78)</f>
        <v>0</v>
      </c>
      <c r="I78" s="70"/>
      <c r="J78" s="70"/>
      <c r="K78" s="71">
        <f>H78-I78</f>
        <v>0</v>
      </c>
    </row>
    <row r="79" spans="1:11" ht="11.25" customHeight="1">
      <c r="A79" s="50" t="s">
        <v>52</v>
      </c>
      <c r="B79" s="66"/>
      <c r="C79" s="66"/>
      <c r="D79" s="66"/>
      <c r="E79" s="66"/>
      <c r="F79" s="66"/>
      <c r="G79" s="72">
        <v>0</v>
      </c>
      <c r="H79" s="66">
        <f t="shared" si="6"/>
        <v>0</v>
      </c>
      <c r="I79" s="72"/>
      <c r="J79" s="72"/>
      <c r="K79" s="73">
        <f aca="true" t="shared" si="7" ref="K79:K114">H79-I79</f>
        <v>0</v>
      </c>
    </row>
    <row r="80" spans="1:11" ht="11.25" customHeight="1">
      <c r="A80" s="50" t="s">
        <v>53</v>
      </c>
      <c r="B80" s="66"/>
      <c r="C80" s="72"/>
      <c r="D80" s="66"/>
      <c r="E80" s="72"/>
      <c r="F80" s="66"/>
      <c r="G80" s="72">
        <v>0</v>
      </c>
      <c r="H80" s="66">
        <f t="shared" si="6"/>
        <v>0</v>
      </c>
      <c r="I80" s="72"/>
      <c r="J80" s="72"/>
      <c r="K80" s="73">
        <f t="shared" si="7"/>
        <v>0</v>
      </c>
    </row>
    <row r="81" spans="1:11" ht="11.25" customHeight="1">
      <c r="A81" s="50" t="s">
        <v>54</v>
      </c>
      <c r="B81" s="66"/>
      <c r="C81" s="66"/>
      <c r="D81" s="66"/>
      <c r="E81" s="72"/>
      <c r="F81" s="66"/>
      <c r="G81" s="72">
        <v>0</v>
      </c>
      <c r="H81" s="66">
        <f t="shared" si="6"/>
        <v>0</v>
      </c>
      <c r="I81" s="72"/>
      <c r="J81" s="72"/>
      <c r="K81" s="73">
        <f t="shared" si="7"/>
        <v>0</v>
      </c>
    </row>
    <row r="82" spans="1:11" ht="11.25" customHeight="1">
      <c r="A82" s="50" t="s">
        <v>79</v>
      </c>
      <c r="B82" s="66"/>
      <c r="C82" s="66"/>
      <c r="D82" s="66"/>
      <c r="E82" s="72"/>
      <c r="F82" s="66"/>
      <c r="G82" s="72">
        <v>0</v>
      </c>
      <c r="H82" s="66">
        <f t="shared" si="6"/>
        <v>0</v>
      </c>
      <c r="I82" s="72"/>
      <c r="J82" s="72"/>
      <c r="K82" s="73">
        <f t="shared" si="7"/>
        <v>0</v>
      </c>
    </row>
    <row r="83" spans="1:11" ht="11.25" customHeight="1">
      <c r="A83" s="50" t="s">
        <v>55</v>
      </c>
      <c r="B83" s="74"/>
      <c r="C83" s="51"/>
      <c r="D83" s="51"/>
      <c r="E83" s="72"/>
      <c r="F83" s="51"/>
      <c r="G83" s="72">
        <v>0</v>
      </c>
      <c r="H83" s="59">
        <f t="shared" si="6"/>
        <v>0</v>
      </c>
      <c r="I83" s="72"/>
      <c r="J83" s="72"/>
      <c r="K83" s="73">
        <f t="shared" si="7"/>
        <v>0</v>
      </c>
    </row>
    <row r="84" spans="1:11" ht="11.25" customHeight="1">
      <c r="A84" s="50" t="s">
        <v>56</v>
      </c>
      <c r="B84" s="74"/>
      <c r="C84" s="72"/>
      <c r="D84" s="72"/>
      <c r="E84" s="72"/>
      <c r="F84" s="51"/>
      <c r="G84" s="72">
        <v>0</v>
      </c>
      <c r="H84" s="59">
        <f t="shared" si="6"/>
        <v>0</v>
      </c>
      <c r="I84" s="72"/>
      <c r="J84" s="72"/>
      <c r="K84" s="73">
        <f t="shared" si="7"/>
        <v>0</v>
      </c>
    </row>
    <row r="85" spans="1:11" ht="11.25" customHeight="1">
      <c r="A85" s="52" t="s">
        <v>57</v>
      </c>
      <c r="B85" s="72"/>
      <c r="C85" s="72"/>
      <c r="D85" s="72"/>
      <c r="E85" s="72"/>
      <c r="F85" s="72"/>
      <c r="G85" s="72">
        <v>0</v>
      </c>
      <c r="H85" s="72">
        <f t="shared" si="6"/>
        <v>0</v>
      </c>
      <c r="I85" s="72"/>
      <c r="J85" s="72"/>
      <c r="K85" s="73">
        <f t="shared" si="7"/>
        <v>0</v>
      </c>
    </row>
    <row r="86" spans="1:11" ht="11.25" customHeight="1">
      <c r="A86" s="52" t="s">
        <v>58</v>
      </c>
      <c r="B86" s="72"/>
      <c r="C86" s="72"/>
      <c r="D86" s="72"/>
      <c r="E86" s="72"/>
      <c r="F86" s="72"/>
      <c r="G86" s="72">
        <v>0</v>
      </c>
      <c r="H86" s="72">
        <f t="shared" si="6"/>
        <v>0</v>
      </c>
      <c r="I86" s="72"/>
      <c r="J86" s="72"/>
      <c r="K86" s="73">
        <f t="shared" si="7"/>
        <v>0</v>
      </c>
    </row>
    <row r="87" spans="1:11" ht="11.25" customHeight="1">
      <c r="A87" s="52" t="s">
        <v>59</v>
      </c>
      <c r="B87" s="72"/>
      <c r="C87" s="72"/>
      <c r="D87" s="72"/>
      <c r="E87" s="72"/>
      <c r="F87" s="72"/>
      <c r="G87" s="72">
        <v>0</v>
      </c>
      <c r="H87" s="72">
        <f t="shared" si="6"/>
        <v>0</v>
      </c>
      <c r="I87" s="72"/>
      <c r="J87" s="72"/>
      <c r="K87" s="73">
        <f t="shared" si="7"/>
        <v>0</v>
      </c>
    </row>
    <row r="88" spans="1:11" ht="11.25" customHeight="1">
      <c r="A88" s="53" t="s">
        <v>60</v>
      </c>
      <c r="B88" s="75"/>
      <c r="C88" s="75"/>
      <c r="D88" s="75"/>
      <c r="E88" s="75"/>
      <c r="F88" s="75"/>
      <c r="G88" s="75">
        <v>0</v>
      </c>
      <c r="H88" s="75">
        <f t="shared" si="6"/>
        <v>0</v>
      </c>
      <c r="I88" s="75"/>
      <c r="J88" s="75"/>
      <c r="K88" s="73">
        <f t="shared" si="7"/>
        <v>0</v>
      </c>
    </row>
    <row r="89" spans="1:11" ht="11.25" customHeight="1">
      <c r="A89" s="32" t="s">
        <v>67</v>
      </c>
      <c r="B89" s="76">
        <f aca="true" t="shared" si="8" ref="B89:G89">SUM(B90:B114)</f>
        <v>0</v>
      </c>
      <c r="C89" s="68">
        <f>SUM(C90:C114)</f>
        <v>0</v>
      </c>
      <c r="D89" s="77">
        <f t="shared" si="8"/>
        <v>0</v>
      </c>
      <c r="E89" s="68">
        <f t="shared" si="8"/>
        <v>0</v>
      </c>
      <c r="F89" s="77">
        <f t="shared" si="8"/>
        <v>0</v>
      </c>
      <c r="G89" s="77">
        <f t="shared" si="8"/>
        <v>0</v>
      </c>
      <c r="H89" s="68">
        <f>(B89-(C89+D89+E89+F89)-G89)</f>
        <v>0</v>
      </c>
      <c r="I89" s="68">
        <f>SUM(I90:I114)</f>
        <v>0</v>
      </c>
      <c r="J89" s="78">
        <f>SUM(J90:J114)</f>
        <v>0</v>
      </c>
      <c r="K89" s="77">
        <f>SUM(K90:K114)</f>
        <v>0</v>
      </c>
    </row>
    <row r="90" spans="1:14" ht="11.25" customHeight="1">
      <c r="A90" s="23" t="s">
        <v>28</v>
      </c>
      <c r="B90" s="72"/>
      <c r="C90" s="72"/>
      <c r="D90" s="72"/>
      <c r="E90" s="72"/>
      <c r="F90" s="72"/>
      <c r="G90" s="73">
        <v>0</v>
      </c>
      <c r="H90" s="72">
        <f aca="true" t="shared" si="9" ref="H90:H115">(B90-(C90+D90+E90+F90)-G90)</f>
        <v>0</v>
      </c>
      <c r="I90" s="73"/>
      <c r="J90" s="71"/>
      <c r="K90" s="71">
        <f t="shared" si="7"/>
        <v>0</v>
      </c>
      <c r="L90" s="26"/>
      <c r="M90" s="26"/>
      <c r="N90" s="26"/>
    </row>
    <row r="91" spans="1:14" ht="11.25" customHeight="1">
      <c r="A91" s="23" t="s">
        <v>29</v>
      </c>
      <c r="B91" s="72"/>
      <c r="C91" s="72"/>
      <c r="D91" s="72"/>
      <c r="E91" s="72"/>
      <c r="F91" s="72"/>
      <c r="G91" s="73">
        <v>0</v>
      </c>
      <c r="H91" s="72">
        <f t="shared" si="9"/>
        <v>0</v>
      </c>
      <c r="I91" s="73"/>
      <c r="J91" s="73"/>
      <c r="K91" s="73">
        <f t="shared" si="7"/>
        <v>0</v>
      </c>
      <c r="L91" s="26"/>
      <c r="M91" s="26"/>
      <c r="N91" s="26"/>
    </row>
    <row r="92" spans="1:14" ht="11.25" customHeight="1">
      <c r="A92" s="27" t="s">
        <v>30</v>
      </c>
      <c r="B92" s="79"/>
      <c r="C92" s="79"/>
      <c r="D92" s="79"/>
      <c r="E92" s="79"/>
      <c r="F92" s="79"/>
      <c r="G92" s="80">
        <v>0</v>
      </c>
      <c r="H92" s="79">
        <f t="shared" si="9"/>
        <v>0</v>
      </c>
      <c r="I92" s="80"/>
      <c r="J92" s="80"/>
      <c r="K92" s="80">
        <f t="shared" si="7"/>
        <v>0</v>
      </c>
      <c r="L92" s="26"/>
      <c r="M92" s="26"/>
      <c r="N92" s="26"/>
    </row>
    <row r="93" spans="1:14" ht="11.25" customHeight="1">
      <c r="A93" s="23" t="s">
        <v>31</v>
      </c>
      <c r="B93" s="72"/>
      <c r="C93" s="72"/>
      <c r="D93" s="72"/>
      <c r="E93" s="72"/>
      <c r="F93" s="72"/>
      <c r="G93" s="73">
        <v>0</v>
      </c>
      <c r="H93" s="72">
        <f t="shared" si="9"/>
        <v>0</v>
      </c>
      <c r="I93" s="73"/>
      <c r="J93" s="73"/>
      <c r="K93" s="73">
        <f t="shared" si="7"/>
        <v>0</v>
      </c>
      <c r="L93" s="26"/>
      <c r="M93" s="26"/>
      <c r="N93" s="26"/>
    </row>
    <row r="94" spans="1:14" ht="11.25" customHeight="1">
      <c r="A94" s="23" t="s">
        <v>32</v>
      </c>
      <c r="B94" s="72"/>
      <c r="C94" s="72"/>
      <c r="D94" s="72"/>
      <c r="E94" s="72"/>
      <c r="F94" s="72"/>
      <c r="G94" s="73">
        <v>0</v>
      </c>
      <c r="H94" s="72">
        <f t="shared" si="9"/>
        <v>0</v>
      </c>
      <c r="I94" s="73"/>
      <c r="J94" s="73"/>
      <c r="K94" s="73">
        <f t="shared" si="7"/>
        <v>0</v>
      </c>
      <c r="L94" s="26"/>
      <c r="M94" s="26"/>
      <c r="N94" s="26"/>
    </row>
    <row r="95" spans="1:14" ht="11.25" customHeight="1">
      <c r="A95" s="23" t="s">
        <v>33</v>
      </c>
      <c r="B95" s="72"/>
      <c r="C95" s="72"/>
      <c r="D95" s="72"/>
      <c r="E95" s="72"/>
      <c r="F95" s="72"/>
      <c r="G95" s="73">
        <v>0</v>
      </c>
      <c r="H95" s="72">
        <f t="shared" si="9"/>
        <v>0</v>
      </c>
      <c r="I95" s="73"/>
      <c r="J95" s="73"/>
      <c r="K95" s="73">
        <f t="shared" si="7"/>
        <v>0</v>
      </c>
      <c r="L95" s="26"/>
      <c r="M95" s="31"/>
      <c r="N95" s="31"/>
    </row>
    <row r="96" spans="1:14" ht="11.25" customHeight="1">
      <c r="A96" s="23" t="s">
        <v>34</v>
      </c>
      <c r="B96" s="72"/>
      <c r="C96" s="72"/>
      <c r="D96" s="72"/>
      <c r="E96" s="72"/>
      <c r="F96" s="72"/>
      <c r="G96" s="73">
        <v>0</v>
      </c>
      <c r="H96" s="72">
        <f t="shared" si="9"/>
        <v>0</v>
      </c>
      <c r="I96" s="73"/>
      <c r="J96" s="73"/>
      <c r="K96" s="73">
        <f t="shared" si="7"/>
        <v>0</v>
      </c>
      <c r="L96" s="26"/>
      <c r="M96" s="31"/>
      <c r="N96" s="31"/>
    </row>
    <row r="97" spans="1:14" ht="11.25" customHeight="1">
      <c r="A97" s="23" t="s">
        <v>35</v>
      </c>
      <c r="B97" s="72"/>
      <c r="C97" s="72"/>
      <c r="D97" s="72"/>
      <c r="E97" s="72"/>
      <c r="F97" s="72"/>
      <c r="G97" s="73">
        <v>0</v>
      </c>
      <c r="H97" s="72">
        <f t="shared" si="9"/>
        <v>0</v>
      </c>
      <c r="I97" s="73"/>
      <c r="J97" s="73"/>
      <c r="K97" s="73">
        <f t="shared" si="7"/>
        <v>0</v>
      </c>
      <c r="L97" s="26"/>
      <c r="M97" s="26"/>
      <c r="N97" s="26"/>
    </row>
    <row r="98" spans="1:14" ht="11.25" customHeight="1">
      <c r="A98" s="23" t="s">
        <v>36</v>
      </c>
      <c r="B98" s="72"/>
      <c r="C98" s="72"/>
      <c r="D98" s="72"/>
      <c r="E98" s="72"/>
      <c r="F98" s="72"/>
      <c r="G98" s="73">
        <v>0</v>
      </c>
      <c r="H98" s="72">
        <f t="shared" si="9"/>
        <v>0</v>
      </c>
      <c r="I98" s="73"/>
      <c r="J98" s="73"/>
      <c r="K98" s="73">
        <f t="shared" si="7"/>
        <v>0</v>
      </c>
      <c r="L98" s="26"/>
      <c r="M98" s="31"/>
      <c r="N98" s="31"/>
    </row>
    <row r="99" spans="1:14" ht="11.25" customHeight="1">
      <c r="A99" s="23" t="s">
        <v>37</v>
      </c>
      <c r="B99" s="72"/>
      <c r="C99" s="72"/>
      <c r="D99" s="72"/>
      <c r="E99" s="72"/>
      <c r="F99" s="72"/>
      <c r="G99" s="73">
        <v>0</v>
      </c>
      <c r="H99" s="72">
        <f t="shared" si="9"/>
        <v>0</v>
      </c>
      <c r="I99" s="73"/>
      <c r="J99" s="73"/>
      <c r="K99" s="73">
        <f t="shared" si="7"/>
        <v>0</v>
      </c>
      <c r="L99" s="26"/>
      <c r="M99" s="26"/>
      <c r="N99" s="26"/>
    </row>
    <row r="100" spans="1:14" ht="11.25" customHeight="1">
      <c r="A100" s="36" t="s">
        <v>38</v>
      </c>
      <c r="B100" s="72"/>
      <c r="C100" s="72"/>
      <c r="D100" s="72"/>
      <c r="E100" s="72"/>
      <c r="F100" s="72"/>
      <c r="G100" s="73">
        <v>0</v>
      </c>
      <c r="H100" s="72">
        <f t="shared" si="9"/>
        <v>0</v>
      </c>
      <c r="I100" s="73"/>
      <c r="J100" s="73"/>
      <c r="K100" s="73">
        <f t="shared" si="7"/>
        <v>0</v>
      </c>
      <c r="L100" s="26"/>
      <c r="M100" s="26"/>
      <c r="N100" s="26"/>
    </row>
    <row r="101" spans="1:14" ht="11.25" customHeight="1">
      <c r="A101" s="23" t="s">
        <v>39</v>
      </c>
      <c r="B101" s="72"/>
      <c r="C101" s="72"/>
      <c r="D101" s="72"/>
      <c r="E101" s="72"/>
      <c r="F101" s="72"/>
      <c r="G101" s="73">
        <v>0</v>
      </c>
      <c r="H101" s="72">
        <f t="shared" si="9"/>
        <v>0</v>
      </c>
      <c r="I101" s="73"/>
      <c r="J101" s="73"/>
      <c r="K101" s="73">
        <f t="shared" si="7"/>
        <v>0</v>
      </c>
      <c r="L101" s="26"/>
      <c r="M101" s="26"/>
      <c r="N101" s="26"/>
    </row>
    <row r="102" spans="1:14" ht="11.25" customHeight="1">
      <c r="A102" s="23" t="s">
        <v>40</v>
      </c>
      <c r="B102" s="72"/>
      <c r="C102" s="72"/>
      <c r="D102" s="72"/>
      <c r="E102" s="72"/>
      <c r="F102" s="72"/>
      <c r="G102" s="73">
        <v>0</v>
      </c>
      <c r="H102" s="72">
        <f t="shared" si="9"/>
        <v>0</v>
      </c>
      <c r="I102" s="73"/>
      <c r="J102" s="73"/>
      <c r="K102" s="73">
        <f t="shared" si="7"/>
        <v>0</v>
      </c>
      <c r="L102" s="26"/>
      <c r="M102" s="26"/>
      <c r="N102" s="26"/>
    </row>
    <row r="103" spans="1:14" ht="11.25" customHeight="1">
      <c r="A103" s="23" t="s">
        <v>84</v>
      </c>
      <c r="B103" s="72"/>
      <c r="C103" s="72"/>
      <c r="D103" s="72"/>
      <c r="E103" s="72"/>
      <c r="F103" s="72"/>
      <c r="G103" s="73">
        <v>0</v>
      </c>
      <c r="H103" s="72">
        <f t="shared" si="9"/>
        <v>0</v>
      </c>
      <c r="I103" s="73"/>
      <c r="J103" s="73"/>
      <c r="K103" s="73">
        <f t="shared" si="7"/>
        <v>0</v>
      </c>
      <c r="L103" s="26"/>
      <c r="M103" s="26"/>
      <c r="N103" s="26"/>
    </row>
    <row r="104" spans="1:14" ht="11.25" customHeight="1">
      <c r="A104" s="23" t="s">
        <v>41</v>
      </c>
      <c r="B104" s="72"/>
      <c r="C104" s="72"/>
      <c r="D104" s="72"/>
      <c r="E104" s="72"/>
      <c r="F104" s="72"/>
      <c r="G104" s="73">
        <v>0</v>
      </c>
      <c r="H104" s="72">
        <f t="shared" si="9"/>
        <v>0</v>
      </c>
      <c r="I104" s="73"/>
      <c r="J104" s="73"/>
      <c r="K104" s="73">
        <f t="shared" si="7"/>
        <v>0</v>
      </c>
      <c r="L104" s="26"/>
      <c r="M104" s="26"/>
      <c r="N104" s="26"/>
    </row>
    <row r="105" spans="1:14" ht="11.25" customHeight="1">
      <c r="A105" s="23" t="s">
        <v>42</v>
      </c>
      <c r="B105" s="72"/>
      <c r="C105" s="72"/>
      <c r="D105" s="72"/>
      <c r="E105" s="72"/>
      <c r="F105" s="72"/>
      <c r="G105" s="73">
        <v>0</v>
      </c>
      <c r="H105" s="72">
        <f t="shared" si="9"/>
        <v>0</v>
      </c>
      <c r="I105" s="73"/>
      <c r="J105" s="73"/>
      <c r="K105" s="73">
        <f t="shared" si="7"/>
        <v>0</v>
      </c>
      <c r="L105" s="26"/>
      <c r="M105" s="26"/>
      <c r="N105" s="26"/>
    </row>
    <row r="106" spans="1:14" ht="11.25" customHeight="1">
      <c r="A106" s="23" t="s">
        <v>43</v>
      </c>
      <c r="B106" s="72"/>
      <c r="C106" s="72"/>
      <c r="D106" s="72"/>
      <c r="E106" s="72"/>
      <c r="F106" s="72"/>
      <c r="G106" s="73">
        <v>0</v>
      </c>
      <c r="H106" s="72">
        <f t="shared" si="9"/>
        <v>0</v>
      </c>
      <c r="I106" s="73"/>
      <c r="J106" s="73"/>
      <c r="K106" s="73">
        <f t="shared" si="7"/>
        <v>0</v>
      </c>
      <c r="L106" s="26"/>
      <c r="M106" s="26"/>
      <c r="N106" s="26"/>
    </row>
    <row r="107" spans="1:14" ht="11.25" customHeight="1">
      <c r="A107" s="23" t="s">
        <v>44</v>
      </c>
      <c r="B107" s="72"/>
      <c r="C107" s="72"/>
      <c r="D107" s="72"/>
      <c r="E107" s="72"/>
      <c r="F107" s="72"/>
      <c r="G107" s="73">
        <v>0</v>
      </c>
      <c r="H107" s="72">
        <f t="shared" si="9"/>
        <v>0</v>
      </c>
      <c r="I107" s="73"/>
      <c r="J107" s="73"/>
      <c r="K107" s="73">
        <f t="shared" si="7"/>
        <v>0</v>
      </c>
      <c r="L107" s="26"/>
      <c r="M107" s="26"/>
      <c r="N107" s="26"/>
    </row>
    <row r="108" spans="1:14" ht="11.25" customHeight="1">
      <c r="A108" s="23" t="s">
        <v>45</v>
      </c>
      <c r="B108" s="72"/>
      <c r="C108" s="72"/>
      <c r="D108" s="72"/>
      <c r="E108" s="72"/>
      <c r="F108" s="72"/>
      <c r="G108" s="73">
        <v>0</v>
      </c>
      <c r="H108" s="72">
        <f t="shared" si="9"/>
        <v>0</v>
      </c>
      <c r="I108" s="73"/>
      <c r="J108" s="73"/>
      <c r="K108" s="73">
        <f t="shared" si="7"/>
        <v>0</v>
      </c>
      <c r="L108" s="26"/>
      <c r="M108" s="26"/>
      <c r="N108" s="26"/>
    </row>
    <row r="109" spans="1:14" ht="11.25" customHeight="1">
      <c r="A109" s="23" t="s">
        <v>46</v>
      </c>
      <c r="B109" s="72"/>
      <c r="C109" s="72"/>
      <c r="D109" s="72"/>
      <c r="E109" s="72"/>
      <c r="F109" s="72"/>
      <c r="G109" s="73">
        <v>0</v>
      </c>
      <c r="H109" s="72">
        <f t="shared" si="9"/>
        <v>0</v>
      </c>
      <c r="I109" s="73"/>
      <c r="J109" s="73"/>
      <c r="K109" s="73">
        <f t="shared" si="7"/>
        <v>0</v>
      </c>
      <c r="L109" s="26"/>
      <c r="M109" s="26"/>
      <c r="N109" s="26"/>
    </row>
    <row r="110" spans="1:14" ht="11.25" customHeight="1">
      <c r="A110" s="23" t="s">
        <v>47</v>
      </c>
      <c r="B110" s="72"/>
      <c r="C110" s="72"/>
      <c r="D110" s="72"/>
      <c r="E110" s="72"/>
      <c r="F110" s="72"/>
      <c r="G110" s="73">
        <v>0</v>
      </c>
      <c r="H110" s="72">
        <f t="shared" si="9"/>
        <v>0</v>
      </c>
      <c r="I110" s="73"/>
      <c r="J110" s="73"/>
      <c r="K110" s="73">
        <f t="shared" si="7"/>
        <v>0</v>
      </c>
      <c r="L110" s="26"/>
      <c r="M110" s="26"/>
      <c r="N110" s="26"/>
    </row>
    <row r="111" spans="1:14" ht="11.25" customHeight="1">
      <c r="A111" s="23" t="s">
        <v>48</v>
      </c>
      <c r="B111" s="72"/>
      <c r="C111" s="72"/>
      <c r="D111" s="72"/>
      <c r="E111" s="72"/>
      <c r="F111" s="72"/>
      <c r="G111" s="73">
        <v>0</v>
      </c>
      <c r="H111" s="72">
        <f t="shared" si="9"/>
        <v>0</v>
      </c>
      <c r="I111" s="73"/>
      <c r="J111" s="73"/>
      <c r="K111" s="73">
        <f t="shared" si="7"/>
        <v>0</v>
      </c>
      <c r="L111" s="26"/>
      <c r="M111" s="26"/>
      <c r="N111" s="26"/>
    </row>
    <row r="112" spans="1:14" ht="11.25" customHeight="1">
      <c r="A112" s="23" t="s">
        <v>49</v>
      </c>
      <c r="B112" s="72"/>
      <c r="C112" s="72"/>
      <c r="D112" s="72"/>
      <c r="E112" s="72"/>
      <c r="F112" s="72"/>
      <c r="G112" s="73">
        <v>0</v>
      </c>
      <c r="H112" s="72">
        <f t="shared" si="9"/>
        <v>0</v>
      </c>
      <c r="I112" s="73"/>
      <c r="J112" s="73"/>
      <c r="K112" s="73">
        <f t="shared" si="7"/>
        <v>0</v>
      </c>
      <c r="L112" s="26"/>
      <c r="M112" s="26"/>
      <c r="N112" s="26"/>
    </row>
    <row r="113" spans="1:14" ht="11.25" customHeight="1">
      <c r="A113" s="23" t="s">
        <v>78</v>
      </c>
      <c r="B113" s="72"/>
      <c r="C113" s="72"/>
      <c r="D113" s="72"/>
      <c r="E113" s="72"/>
      <c r="F113" s="72"/>
      <c r="G113" s="73">
        <v>0</v>
      </c>
      <c r="H113" s="72">
        <f t="shared" si="9"/>
        <v>0</v>
      </c>
      <c r="I113" s="73"/>
      <c r="J113" s="73"/>
      <c r="K113" s="73">
        <f t="shared" si="7"/>
        <v>0</v>
      </c>
      <c r="L113" s="26"/>
      <c r="M113" s="26"/>
      <c r="N113" s="26"/>
    </row>
    <row r="114" spans="1:14" ht="11.25" customHeight="1">
      <c r="A114" s="23" t="s">
        <v>50</v>
      </c>
      <c r="B114" s="72"/>
      <c r="C114" s="72"/>
      <c r="D114" s="72"/>
      <c r="E114" s="72"/>
      <c r="F114" s="72"/>
      <c r="G114" s="73">
        <v>0</v>
      </c>
      <c r="H114" s="72">
        <f t="shared" si="9"/>
        <v>0</v>
      </c>
      <c r="I114" s="73"/>
      <c r="J114" s="81"/>
      <c r="K114" s="81">
        <f t="shared" si="7"/>
        <v>0</v>
      </c>
      <c r="L114" s="26"/>
      <c r="M114" s="26"/>
      <c r="N114" s="26"/>
    </row>
    <row r="115" spans="1:11" ht="11.25" customHeight="1">
      <c r="A115" s="54" t="s">
        <v>19</v>
      </c>
      <c r="B115" s="82">
        <f aca="true" t="shared" si="10" ref="B115:G115">B89+B77</f>
        <v>0</v>
      </c>
      <c r="C115" s="49">
        <f t="shared" si="10"/>
        <v>0</v>
      </c>
      <c r="D115" s="55">
        <f t="shared" si="10"/>
        <v>0</v>
      </c>
      <c r="E115" s="55">
        <f t="shared" si="10"/>
        <v>0</v>
      </c>
      <c r="F115" s="55">
        <f t="shared" si="10"/>
        <v>0</v>
      </c>
      <c r="G115" s="68">
        <f t="shared" si="10"/>
        <v>0</v>
      </c>
      <c r="H115" s="55">
        <f t="shared" si="9"/>
        <v>0</v>
      </c>
      <c r="I115" s="49">
        <f>I89+I77</f>
        <v>0</v>
      </c>
      <c r="J115" s="77">
        <f>J89+J77</f>
        <v>0</v>
      </c>
      <c r="K115" s="77">
        <f>K89+K77</f>
        <v>0</v>
      </c>
    </row>
    <row r="116" spans="1:11" ht="11.25" customHeight="1">
      <c r="A116" s="1" t="str">
        <f>A40</f>
        <v>FONTE: Siafe-Rio - Secretaria de Estado de Fazenda.</v>
      </c>
      <c r="B116" s="56"/>
      <c r="C116" s="56"/>
      <c r="D116" s="56"/>
      <c r="E116" s="56"/>
      <c r="F116" s="56"/>
      <c r="G116" s="56"/>
      <c r="H116" s="56"/>
      <c r="I116" s="56"/>
      <c r="J116" s="44"/>
      <c r="K116" s="44" t="s">
        <v>63</v>
      </c>
    </row>
    <row r="117" spans="2:11" ht="11.25" customHeight="1"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2:11" ht="11.25" customHeight="1"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2:11" ht="11.25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1" spans="2:11" ht="11.25" customHeight="1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4" ht="11.25" customHeight="1">
      <c r="A122" s="61" t="s">
        <v>83</v>
      </c>
      <c r="B122" s="62"/>
      <c r="C122" s="136" t="s">
        <v>82</v>
      </c>
      <c r="D122" s="136"/>
      <c r="E122" s="136"/>
      <c r="F122" s="136"/>
      <c r="G122" s="136"/>
      <c r="H122" s="136" t="s">
        <v>23</v>
      </c>
      <c r="I122" s="136"/>
      <c r="J122" s="136"/>
      <c r="K122" s="136"/>
      <c r="L122" s="62"/>
      <c r="M122" s="62"/>
      <c r="N122" s="62"/>
    </row>
    <row r="123" spans="1:14" ht="11.25" customHeight="1">
      <c r="A123" s="61" t="s">
        <v>80</v>
      </c>
      <c r="B123" s="62"/>
      <c r="C123" s="136" t="s">
        <v>81</v>
      </c>
      <c r="D123" s="136"/>
      <c r="E123" s="136"/>
      <c r="F123" s="136"/>
      <c r="G123" s="136"/>
      <c r="H123" s="136" t="s">
        <v>0</v>
      </c>
      <c r="I123" s="136"/>
      <c r="J123" s="136"/>
      <c r="K123" s="136"/>
      <c r="L123" s="62"/>
      <c r="M123" s="62"/>
      <c r="N123" s="62"/>
    </row>
    <row r="124" spans="1:11" ht="11.25" customHeight="1">
      <c r="A124" s="58"/>
      <c r="B124" s="58"/>
      <c r="C124" s="58"/>
      <c r="F124" s="57"/>
      <c r="G124" s="57"/>
      <c r="H124" s="57"/>
      <c r="I124" s="57"/>
      <c r="J124" s="57"/>
      <c r="K124" s="57"/>
    </row>
    <row r="129" spans="1:11" ht="11.25" customHeight="1">
      <c r="A129" s="60"/>
      <c r="B129" s="60"/>
      <c r="C129" s="60"/>
      <c r="F129" s="58"/>
      <c r="G129" s="58"/>
      <c r="H129" s="58"/>
      <c r="I129" s="58"/>
      <c r="J129" s="58"/>
      <c r="K129" s="58"/>
    </row>
  </sheetData>
  <sheetProtection/>
  <mergeCells count="42">
    <mergeCell ref="I15:I18"/>
    <mergeCell ref="J15:J19"/>
    <mergeCell ref="K15:K18"/>
    <mergeCell ref="C16:D17"/>
    <mergeCell ref="E16:E18"/>
    <mergeCell ref="F16:F18"/>
    <mergeCell ref="A3:K3"/>
    <mergeCell ref="A7:K7"/>
    <mergeCell ref="A8:K8"/>
    <mergeCell ref="A9:K9"/>
    <mergeCell ref="A10:K10"/>
    <mergeCell ref="A11:K11"/>
    <mergeCell ref="A15:A19"/>
    <mergeCell ref="B15:B18"/>
    <mergeCell ref="C15:F15"/>
    <mergeCell ref="G15:G18"/>
    <mergeCell ref="A64:K64"/>
    <mergeCell ref="A43:K43"/>
    <mergeCell ref="A48:K48"/>
    <mergeCell ref="A51:K51"/>
    <mergeCell ref="A57:K57"/>
    <mergeCell ref="H15:H18"/>
    <mergeCell ref="A65:K65"/>
    <mergeCell ref="A66:K66"/>
    <mergeCell ref="A67:K67"/>
    <mergeCell ref="A68:K68"/>
    <mergeCell ref="A71:K71"/>
    <mergeCell ref="A72:A76"/>
    <mergeCell ref="B72:B75"/>
    <mergeCell ref="C72:F72"/>
    <mergeCell ref="G72:G75"/>
    <mergeCell ref="H72:H75"/>
    <mergeCell ref="C122:G122"/>
    <mergeCell ref="H122:K122"/>
    <mergeCell ref="C123:G123"/>
    <mergeCell ref="H123:K123"/>
    <mergeCell ref="I72:I75"/>
    <mergeCell ref="J72:J76"/>
    <mergeCell ref="K72:K75"/>
    <mergeCell ref="C73:D74"/>
    <mergeCell ref="E73:E75"/>
    <mergeCell ref="F73:F75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9" r:id="rId4"/>
  <rowBreaks count="1" manualBreakCount="1">
    <brk id="58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2021-02-19T17:19:02Z</cp:lastPrinted>
  <dcterms:created xsi:type="dcterms:W3CDTF">2013-01-24T20:03:31Z</dcterms:created>
  <dcterms:modified xsi:type="dcterms:W3CDTF">2021-02-26T13:39:28Z</dcterms:modified>
  <cp:category/>
  <cp:version/>
  <cp:contentType/>
  <cp:contentStatus/>
</cp:coreProperties>
</file>