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 name="APOIO-OUT OP CRED INTEGRAM DC" sheetId="2" r:id="rId2"/>
  </sheets>
  <externalReferences>
    <externalReference r:id="rId5"/>
  </externalReferences>
  <definedNames>
    <definedName name="_xlnm.Print_Area" localSheetId="0">'Anexo IV - Op de Crédito (Novo)'!$A$1:$C$71</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comments1.xml><?xml version="1.0" encoding="utf-8"?>
<comments xmlns="http://schemas.openxmlformats.org/spreadsheetml/2006/main">
  <authors>
    <author>Fernanda Calil Tannus de Oliveira</author>
  </authors>
  <commentList>
    <comment ref="A53" authorId="0">
      <text>
        <r>
          <rPr>
            <b/>
            <sz val="9"/>
            <rFont val="Tahoma"/>
            <family val="2"/>
          </rPr>
          <t xml:space="preserve">Renato Ferreira Costa:
</t>
        </r>
        <r>
          <rPr>
            <sz val="9"/>
            <rFont val="Tahoma"/>
            <family val="2"/>
          </rPr>
          <t xml:space="preserve">214131206 - PARCELAMENTO PASEP/PERT +
214131208 - PARCELAMENTO COFINS/PERT +
214131209 - PARCELAMENTO PERT DE OUTRAS DÍVIDAS (REFIS IV) + 
214131210 - PARCELAMENTO IRRF/PERT + 
224130206 - PARCELAMENTO PIS-PASEP/PERT + 
224130208 - PARCELAMENTO COFINS/PERT + 
224130209 - PARCELAMENTO PERT DE OUTRAS DÍVIDAS (REFIS IV)
(Valores contabilizados em julho/agosto de 2017)
</t>
        </r>
      </text>
    </comment>
    <comment ref="A54" authorId="0">
      <text>
        <r>
          <rPr>
            <b/>
            <sz val="9"/>
            <rFont val="Tahoma"/>
            <family val="2"/>
          </rPr>
          <t xml:space="preserve">Renato Ferreira Costa:
</t>
        </r>
        <r>
          <rPr>
            <sz val="9"/>
            <rFont val="Tahoma"/>
            <family val="2"/>
          </rPr>
          <t>214131205 - PARCELAMENTO INSS/PERT + 
214131207 - PARCELAMENTO INSS/PREM +
224130205 - PARCELAMENTO INSS/PERT + 
224130207 - PARCELAMENTO INSS/PREM
(Valores contabilizados em julho/agosto de 2017)</t>
        </r>
      </text>
    </comment>
  </commentList>
</comments>
</file>

<file path=xl/sharedStrings.xml><?xml version="1.0" encoding="utf-8"?>
<sst xmlns="http://schemas.openxmlformats.org/spreadsheetml/2006/main" count="97" uniqueCount="77">
  <si>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</si>
  <si>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</si>
  <si>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</si>
  <si>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</si>
  <si>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</si>
  <si>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</si>
  <si>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</si>
  <si>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</si>
  <si>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</si>
  <si>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</si>
  <si>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</si>
  <si>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</si>
  <si>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</si>
  <si>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</si>
  <si>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</si>
  <si>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</si>
  <si>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</si>
  <si>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</si>
  <si>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</si>
  <si>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A RCL</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</si>
  <si>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</si>
  <si>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</si>
  <si>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</si>
  <si>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</si>
  <si>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</si>
  <si>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</si>
  <si>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</si>
  <si>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</si>
  <si>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</si>
  <si>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</si>
  <si>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</si>
  <si>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</si>
  <si>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</si>
  <si>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</si>
  <si>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</si>
  <si>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</si>
  <si>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</si>
  <si>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</si>
  <si>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OPERAÇÕES VEDADAS (V)</t>
  </si>
  <si>
    <t>TOTAL CONSIDERADO PARA FINS DA APURAÇÃO DO CUMPRIMENTO DO LIMITE (VI) = (IIIa + V - Ia - IIa)</t>
  </si>
  <si>
    <t>Obs.: 1 - Excluídas a Imprensa Oficial, a CEDAE e a AGERIO por não se enquadrarem no conceito de Empresa Dependente.</t>
  </si>
  <si>
    <t>214131206 - PARCELAMENTO PASEP/PERT +</t>
  </si>
  <si>
    <t>214131208 - PARCELAMENTO COFINS/PERT +</t>
  </si>
  <si>
    <t xml:space="preserve">214131209 - PARCELAMENTO PERT DE OUTRAS DÍVIDAS (REFIS IV) + </t>
  </si>
  <si>
    <t xml:space="preserve">214131210 - PARCELAMENTO IRRF/PERT + </t>
  </si>
  <si>
    <t xml:space="preserve">224130206 - PARCELAMENTO PIS-PASEP/PERT + </t>
  </si>
  <si>
    <t xml:space="preserve">224130208 - PARCELAMENTO COFINS/PERT + </t>
  </si>
  <si>
    <t>224130209 - PARCELAMENTO PERT DE OUTRAS DÍVIDAS (REFIS IV)</t>
  </si>
  <si>
    <t xml:space="preserve">214131205 - PARCELAMENTO INSS/PERT + </t>
  </si>
  <si>
    <t>214131207 - PARCELAMENTO INSS/PREM +</t>
  </si>
  <si>
    <t xml:space="preserve">224130205 - PARCELAMENTO INSS/PERT + </t>
  </si>
  <si>
    <t>224130207 - PARCELAMENTO INSS/PREM</t>
  </si>
  <si>
    <t>CONTAS</t>
  </si>
  <si>
    <t>SALDO INICIAL</t>
  </si>
  <si>
    <t>SALDO ATUAL</t>
  </si>
  <si>
    <t>MOVIMENTO PERÍODO</t>
  </si>
  <si>
    <t>TRIBUTOS</t>
  </si>
  <si>
    <t>CONTRIBUIÇÕES PREVIDENCIÁRIAS</t>
  </si>
  <si>
    <t>TOTAL</t>
  </si>
  <si>
    <t>JANEIRO A ABRIL DE 2019</t>
  </si>
  <si>
    <t>FONTE: Siafe-Rio - Secretaria de Estado de Fazenda.</t>
  </si>
  <si>
    <t xml:space="preserve">           Operações de crédito não sujeitas ao limite para fins de contratação* (II)</t>
  </si>
  <si>
    <t xml:space="preserve">           Operações de crédito não sujeitas ao limite para fins de contratação* (I)</t>
  </si>
  <si>
    <r>
      <rPr>
        <vertAlign val="superscript"/>
        <sz val="11"/>
        <rFont val="Times New Roman"/>
        <family val="1"/>
      </rPr>
      <t xml:space="preserve">*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</si>
  <si>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 xml:space="preserve">          2 - Imprensa Oficial, CEDAE e AGERIO não constam nos Orçamentos Fiscal e da Seguridade Social no exercício de 2019.</t>
  </si>
  <si>
    <t xml:space="preserve">     </t>
  </si>
  <si>
    <t xml:space="preserve">                                                                                                                                                                                                      </t>
  </si>
  <si>
    <t xml:space="preserve">  </t>
  </si>
  <si>
    <t>Governador</t>
  </si>
  <si>
    <t xml:space="preserve">                Wilson José Witzel</t>
  </si>
  <si>
    <t xml:space="preserve">             Luiz Claudio Rodrigues de Carvalho                                            Bernardo Santos Cunha Barbosa                                                 </t>
  </si>
  <si>
    <t xml:space="preserve">                Secretário de Estado de Fazenda                                                   Controlador-Geral do Estado                     </t>
  </si>
  <si>
    <t xml:space="preserve">          3 - Limite de acordo com o artigo 7°, inciso I, da resolução 43/01 do Senado Federal.</t>
  </si>
  <si>
    <t>LIMITE GERAL DEFINIDO POR RESOLUÇÃO DO SENADO FEDERAL PARA AS OPERAÇÕES DE CRÉDITO INTERNAS E EXTERNAS - 16,00%</t>
  </si>
  <si>
    <t xml:space="preserve">          5 - Este Demonstrativo não considera a casa dos centavos.</t>
  </si>
  <si>
    <t>Emissão: 27/09/2019</t>
  </si>
  <si>
    <t xml:space="preserve">          4 - Após análises e controles realizados pela SUBCONT no Demonstrativo da Receita Corrente Líquida, verificamos que as contribuições dos militares ao RPPS não estavam sendo consideradas nas deduções do demonstrativo, causado pela alteração do ementário da receita. Com a republicação do Demonstrativo da Receita Corrente Líquida o percentual atingido sobre a RCL foi atualizado.</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</si>
</sst>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s>
  <fonts count="48">
    <font>
      <sz val="10"/>
      <name val="Arial"/>
      <family val="0"/>
    </font>
    <font>
      <b/>
      <sz val="10"/>
      <name val="Arial"/>
      <family val="2"/>
    </font>
    <font>
      <sz val="9"/>
      <name val="Tahoma"/>
      <family val="2"/>
    </font>
    <font>
      <b/>
      <sz val="9"/>
      <name val="Tahoma"/>
      <family val="2"/>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1"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horizontal="center"/>
    </xf>
    <xf numFmtId="171" fontId="0" fillId="0" borderId="0" xfId="62" applyFont="1" applyAlignment="1">
      <alignment/>
    </xf>
    <xf numFmtId="0" fontId="1" fillId="33" borderId="0" xfId="0" applyFont="1" applyFill="1" applyAlignment="1">
      <alignment/>
    </xf>
    <xf numFmtId="171" fontId="1" fillId="33" borderId="0" xfId="62" applyFont="1" applyFill="1" applyAlignment="1">
      <alignment/>
    </xf>
    <xf numFmtId="0" fontId="1" fillId="8" borderId="0" xfId="0" applyFont="1" applyFill="1" applyAlignment="1">
      <alignment/>
    </xf>
    <xf numFmtId="171" fontId="1" fillId="8" borderId="0" xfId="62" applyFont="1" applyFill="1" applyAlignment="1">
      <alignment/>
    </xf>
    <xf numFmtId="43" fontId="0" fillId="0" borderId="0" xfId="0" applyNumberFormat="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xf>
    <xf numFmtId="0" fontId="5" fillId="0" borderId="0" xfId="0" applyFont="1" applyFill="1" applyAlignment="1">
      <alignment horizontal="left"/>
    </xf>
    <xf numFmtId="0" fontId="5" fillId="0" borderId="0" xfId="0" applyFont="1" applyFill="1" applyAlignment="1">
      <alignment horizontal="right"/>
    </xf>
    <xf numFmtId="167" fontId="5" fillId="0" borderId="0" xfId="0" applyNumberFormat="1" applyFont="1" applyFill="1" applyAlignment="1">
      <alignment horizontal="right"/>
    </xf>
    <xf numFmtId="0" fontId="5" fillId="0" borderId="0" xfId="0" applyFont="1" applyFill="1" applyBorder="1" applyAlignment="1">
      <alignment horizontal="left" wrapText="1"/>
    </xf>
    <xf numFmtId="179" fontId="5" fillId="0" borderId="10" xfId="62" applyNumberFormat="1" applyFont="1" applyFill="1" applyBorder="1" applyAlignment="1">
      <alignment horizontal="left" vertical="top" wrapText="1"/>
    </xf>
    <xf numFmtId="179" fontId="5" fillId="0" borderId="0" xfId="0" applyNumberFormat="1" applyFont="1" applyFill="1" applyAlignment="1">
      <alignment/>
    </xf>
    <xf numFmtId="0" fontId="5" fillId="0" borderId="0" xfId="0" applyFont="1" applyFill="1" applyBorder="1" applyAlignment="1">
      <alignment/>
    </xf>
    <xf numFmtId="179" fontId="5" fillId="0" borderId="10" xfId="53" applyNumberFormat="1" applyFont="1" applyFill="1" applyBorder="1" applyAlignment="1">
      <alignment horizontal="left" vertical="top" wrapText="1"/>
    </xf>
    <xf numFmtId="179" fontId="5" fillId="0" borderId="0" xfId="53" applyNumberFormat="1" applyFont="1" applyFill="1" applyBorder="1" applyAlignment="1">
      <alignment horizontal="left" vertical="top" wrapText="1"/>
    </xf>
    <xf numFmtId="179" fontId="5" fillId="0" borderId="11" xfId="62" applyNumberFormat="1" applyFont="1" applyFill="1" applyBorder="1" applyAlignment="1">
      <alignment horizontal="left" vertical="top" wrapText="1"/>
    </xf>
    <xf numFmtId="179" fontId="5" fillId="0" borderId="0" xfId="62" applyNumberFormat="1" applyFont="1" applyFill="1" applyBorder="1" applyAlignment="1">
      <alignment horizontal="left" vertical="top" wrapText="1"/>
    </xf>
    <xf numFmtId="10" fontId="5" fillId="0" borderId="0" xfId="50" applyNumberFormat="1" applyFont="1" applyFill="1" applyAlignment="1">
      <alignment/>
    </xf>
    <xf numFmtId="9" fontId="5" fillId="0" borderId="0" xfId="50" applyNumberFormat="1" applyFont="1" applyFill="1"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34" borderId="12" xfId="0" applyFont="1" applyFill="1" applyBorder="1" applyAlignment="1">
      <alignment horizontal="left" vertical="center" wrapText="1"/>
    </xf>
    <xf numFmtId="179" fontId="5" fillId="34" borderId="12" xfId="62" applyNumberFormat="1" applyFont="1" applyFill="1" applyBorder="1" applyAlignment="1">
      <alignment horizontal="center" vertical="center" wrapText="1"/>
    </xf>
    <xf numFmtId="179" fontId="5" fillId="34" borderId="0" xfId="62" applyNumberFormat="1" applyFont="1" applyFill="1" applyBorder="1" applyAlignment="1">
      <alignment horizontal="center" vertical="center" wrapText="1"/>
    </xf>
    <xf numFmtId="0" fontId="5" fillId="34" borderId="13" xfId="0" applyFont="1" applyFill="1" applyBorder="1" applyAlignment="1">
      <alignment horizontal="left" vertical="center" wrapText="1"/>
    </xf>
    <xf numFmtId="179" fontId="5" fillId="34" borderId="13" xfId="62" applyNumberFormat="1" applyFont="1" applyFill="1" applyBorder="1" applyAlignment="1">
      <alignment horizontal="center" vertical="center" wrapText="1"/>
    </xf>
    <xf numFmtId="49" fontId="46" fillId="0" borderId="0" xfId="0" applyNumberFormat="1" applyFont="1" applyFill="1" applyAlignment="1">
      <alignment/>
    </xf>
    <xf numFmtId="171" fontId="5" fillId="34" borderId="13" xfId="62" applyFont="1" applyFill="1" applyBorder="1" applyAlignment="1">
      <alignment horizontal="center" vertical="center" wrapText="1"/>
    </xf>
    <xf numFmtId="171" fontId="5" fillId="34" borderId="0" xfId="62" applyFont="1" applyFill="1" applyBorder="1" applyAlignment="1">
      <alignment horizontal="center" vertical="center" wrapText="1"/>
    </xf>
    <xf numFmtId="0" fontId="5" fillId="34" borderId="14" xfId="0" applyFont="1" applyFill="1" applyBorder="1" applyAlignment="1">
      <alignment horizontal="left" vertical="center" wrapText="1"/>
    </xf>
    <xf numFmtId="171" fontId="5" fillId="34" borderId="15" xfId="62" applyFont="1" applyFill="1" applyBorder="1" applyAlignment="1">
      <alignment horizontal="center" vertical="center" wrapText="1"/>
    </xf>
    <xf numFmtId="171" fontId="5" fillId="34" borderId="16" xfId="62" applyFont="1" applyFill="1" applyBorder="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left"/>
    </xf>
    <xf numFmtId="0" fontId="4" fillId="35" borderId="17"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6" xfId="0" applyFont="1" applyFill="1" applyBorder="1" applyAlignment="1">
      <alignment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10" fillId="0" borderId="0" xfId="48" applyFont="1" applyFill="1" applyAlignment="1">
      <alignment/>
      <protection/>
    </xf>
    <xf numFmtId="0" fontId="10" fillId="0" borderId="0" xfId="48" applyNumberFormat="1" applyFont="1" applyFill="1" applyBorder="1" applyAlignment="1">
      <alignment/>
      <protection/>
    </xf>
    <xf numFmtId="179" fontId="10" fillId="0" borderId="0" xfId="48" applyNumberFormat="1" applyFont="1" applyFill="1" applyBorder="1" applyAlignment="1">
      <alignment/>
      <protection/>
    </xf>
    <xf numFmtId="0" fontId="10" fillId="0" borderId="0" xfId="0" applyFont="1" applyFill="1" applyAlignment="1">
      <alignment/>
    </xf>
    <xf numFmtId="0" fontId="10" fillId="0" borderId="0" xfId="48" applyFont="1" applyFill="1" applyAlignment="1">
      <alignment wrapText="1"/>
      <protection/>
    </xf>
    <xf numFmtId="0" fontId="10" fillId="0" borderId="0" xfId="48" applyFont="1" applyFill="1" applyAlignment="1">
      <alignment horizontal="justify" wrapText="1"/>
      <protection/>
    </xf>
    <xf numFmtId="0" fontId="10" fillId="0" borderId="0" xfId="0" applyFont="1" applyBorder="1" applyAlignment="1">
      <alignment/>
    </xf>
    <xf numFmtId="0" fontId="10" fillId="0" borderId="0" xfId="0" applyFont="1" applyAlignment="1">
      <alignment/>
    </xf>
    <xf numFmtId="0" fontId="5"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wrapText="1"/>
    </xf>
    <xf numFmtId="0" fontId="4" fillId="35" borderId="18" xfId="0" applyFont="1" applyFill="1" applyBorder="1" applyAlignment="1">
      <alignment horizontal="left" wrapText="1"/>
    </xf>
    <xf numFmtId="179" fontId="4" fillId="35" borderId="19" xfId="62" applyNumberFormat="1" applyFont="1" applyFill="1" applyBorder="1" applyAlignment="1">
      <alignment horizontal="left" vertical="top" wrapText="1"/>
    </xf>
    <xf numFmtId="179" fontId="4" fillId="35" borderId="18" xfId="62" applyNumberFormat="1" applyFont="1" applyFill="1" applyBorder="1" applyAlignment="1">
      <alignment horizontal="left" vertical="top" wrapText="1"/>
    </xf>
    <xf numFmtId="0" fontId="4" fillId="0" borderId="18" xfId="0" applyFont="1" applyFill="1" applyBorder="1" applyAlignment="1">
      <alignment horizontal="left" vertical="center" wrapText="1"/>
    </xf>
    <xf numFmtId="179" fontId="4" fillId="0" borderId="20" xfId="62" applyNumberFormat="1" applyFont="1" applyFill="1" applyBorder="1" applyAlignment="1">
      <alignment horizontal="right" vertical="center" wrapText="1"/>
    </xf>
    <xf numFmtId="179" fontId="4" fillId="0" borderId="20" xfId="62" applyNumberFormat="1"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left" wrapText="1"/>
    </xf>
    <xf numFmtId="179" fontId="4" fillId="0" borderId="10" xfId="62" applyNumberFormat="1" applyFont="1" applyFill="1" applyBorder="1" applyAlignment="1">
      <alignment horizontal="left" vertical="top" wrapText="1"/>
    </xf>
    <xf numFmtId="185" fontId="4" fillId="0" borderId="20" xfId="50" applyNumberFormat="1" applyFont="1" applyFill="1" applyBorder="1" applyAlignment="1">
      <alignment horizontal="center" vertical="center" wrapText="1"/>
    </xf>
    <xf numFmtId="0" fontId="5" fillId="34" borderId="0" xfId="0" applyFont="1" applyFill="1" applyAlignment="1">
      <alignment horizontal="right"/>
    </xf>
    <xf numFmtId="0" fontId="10" fillId="0" borderId="0" xfId="48" applyFont="1" applyFill="1" applyAlignment="1">
      <alignment horizontal="left" wrapText="1"/>
      <protection/>
    </xf>
    <xf numFmtId="0" fontId="5" fillId="0" borderId="0" xfId="0" applyFont="1" applyAlignment="1">
      <alignment horizontal="left"/>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5" fillId="34" borderId="0" xfId="0" applyFont="1" applyFill="1" applyAlignment="1">
      <alignment horizontal="center"/>
    </xf>
    <xf numFmtId="0" fontId="5" fillId="0" borderId="0" xfId="0" applyFont="1" applyFill="1" applyAlignment="1">
      <alignment horizontal="center"/>
    </xf>
    <xf numFmtId="0" fontId="10" fillId="0" borderId="0" xfId="48" applyFont="1" applyFill="1" applyAlignment="1">
      <alignment horizontal="justify" vertical="center" wrapText="1"/>
      <protection/>
    </xf>
    <xf numFmtId="0" fontId="4" fillId="35" borderId="17"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7" fillId="0" borderId="0" xfId="0" applyFont="1" applyFill="1" applyBorder="1" applyAlignment="1">
      <alignment horizontal="left" vertical="top" wrapText="1"/>
    </xf>
    <xf numFmtId="0" fontId="4" fillId="35" borderId="20" xfId="0" applyFont="1" applyFill="1" applyBorder="1" applyAlignment="1">
      <alignment horizontal="center" wrapText="1"/>
    </xf>
    <xf numFmtId="0" fontId="4" fillId="35" borderId="18" xfId="0" applyFont="1" applyFill="1" applyBorder="1" applyAlignment="1">
      <alignment horizontal="center" wrapText="1"/>
    </xf>
    <xf numFmtId="0" fontId="6" fillId="35" borderId="0" xfId="0" applyFont="1" applyFill="1" applyBorder="1" applyAlignment="1">
      <alignment horizontal="center" vertical="center" wrapText="1"/>
    </xf>
    <xf numFmtId="0" fontId="1" fillId="0" borderId="0" xfId="0" applyFont="1" applyAlignment="1">
      <alignment horizontal="center"/>
    </xf>
    <xf numFmtId="0" fontId="10" fillId="0" borderId="0" xfId="48" applyFont="1" applyFill="1" applyAlignment="1">
      <alignment horizontal="justify"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4619625</xdr:colOff>
      <xdr:row>1</xdr:row>
      <xdr:rowOff>104775</xdr:rowOff>
    </xdr:from>
    <xdr:to>
      <xdr:col>0</xdr:col>
      <xdr:colOff>5229225</xdr:colOff>
      <xdr:row>4</xdr:row>
      <xdr:rowOff>152400</xdr:rowOff>
    </xdr:to>
    <xdr:pic>
      <xdr:nvPicPr>
        <xdr:cNvPr id="1" name="Picture 4"/>
        <xdr:cNvPicPr preferRelativeResize="1">
          <a:picLocks noChangeAspect="1"/>
        </xdr:cNvPicPr>
      </xdr:nvPicPr>
      <xdr:blipFill>
        <a:blip r:embed="rId1"/>
        <a:stretch>
          <a:fillRect/>
        </a:stretch>
      </xdr:blipFill>
      <xdr:spPr>
        <a:xfrm>
          <a:off x="4619625" y="304800"/>
          <a:ext cx="609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77"/>
  <sheetViews>
    <sheetView showGridLines="0" tabSelected="1" zoomScale="80" zoomScaleNormal="80" zoomScalePageLayoutView="0" workbookViewId="0" topLeftCell="A1">
      <selection activeCell="A1" sqref="A1"/>
    </sheetView>
  </sheetViews>
  <sheetFormatPr defaultColWidth="9.140625" defaultRowHeight="12.75"/>
  <cols>
    <col min="1" max="1" width="114.8515625" style="9" customWidth="1"/>
    <col min="2" max="2" width="17.28125" style="9" customWidth="1"/>
    <col min="3" max="3" width="20.140625" style="9" customWidth="1"/>
    <col min="4" max="4" width="15.140625" style="9" customWidth="1"/>
    <col min="5" max="16384" width="9.140625" style="9" customWidth="1"/>
  </cols>
  <sheetData>
    <row r="1" ht="15.75"/>
    <row r="2" ht="15.75">
      <c r="A2" s="8"/>
    </row>
    <row r="3" ht="15.75">
      <c r="A3" s="8"/>
    </row>
    <row r="4" ht="15.75">
      <c r="A4" s="8"/>
    </row>
    <row r="5" ht="15.75">
      <c r="A5" s="8"/>
    </row>
    <row r="6" spans="1:3" ht="16.5">
      <c r="A6" s="86" t="s">
        <v>0</v>
      </c>
      <c r="B6" s="86"/>
      <c r="C6" s="86"/>
    </row>
    <row r="7" spans="1:3" ht="16.5">
      <c r="A7" s="86" t="s">
        <v>2</v>
      </c>
      <c r="B7" s="86"/>
      <c r="C7" s="86"/>
    </row>
    <row r="8" spans="1:3" ht="16.5">
      <c r="A8" s="87" t="s">
        <v>3</v>
      </c>
      <c r="B8" s="87"/>
      <c r="C8" s="87"/>
    </row>
    <row r="9" spans="1:3" ht="16.5">
      <c r="A9" s="86" t="s">
        <v>1</v>
      </c>
      <c r="B9" s="86"/>
      <c r="C9" s="86"/>
    </row>
    <row r="10" spans="1:3" ht="16.5">
      <c r="A10" s="86" t="s">
        <v>59</v>
      </c>
      <c r="B10" s="86"/>
      <c r="C10" s="86"/>
    </row>
    <row r="11" spans="1:3" ht="15.75">
      <c r="A11" s="10"/>
      <c r="B11" s="10"/>
      <c r="C11" s="10"/>
    </row>
    <row r="12" spans="1:4" ht="15.75">
      <c r="A12" s="11"/>
      <c r="B12" s="11"/>
      <c r="C12" s="72" t="s">
        <v>75</v>
      </c>
      <c r="D12" s="12"/>
    </row>
    <row r="13" spans="1:3" ht="15.75">
      <c r="A13" s="13" t="s">
        <v>22</v>
      </c>
      <c r="B13" s="14"/>
      <c r="C13" s="15">
        <v>1</v>
      </c>
    </row>
    <row r="14" spans="1:3" ht="15.75">
      <c r="A14" s="75" t="s">
        <v>6</v>
      </c>
      <c r="B14" s="89" t="s">
        <v>30</v>
      </c>
      <c r="C14" s="90"/>
    </row>
    <row r="15" spans="1:3" ht="15.75">
      <c r="A15" s="91"/>
      <c r="B15" s="42" t="s">
        <v>7</v>
      </c>
      <c r="C15" s="42" t="s">
        <v>8</v>
      </c>
    </row>
    <row r="16" spans="1:3" ht="31.5">
      <c r="A16" s="91"/>
      <c r="B16" s="43" t="s">
        <v>9</v>
      </c>
      <c r="C16" s="43" t="s">
        <v>10</v>
      </c>
    </row>
    <row r="17" spans="1:3" ht="31.5">
      <c r="A17" s="91"/>
      <c r="B17" s="43" t="s">
        <v>11</v>
      </c>
      <c r="C17" s="43" t="s">
        <v>11</v>
      </c>
    </row>
    <row r="18" spans="1:3" ht="15.75">
      <c r="A18" s="76"/>
      <c r="B18" s="44"/>
      <c r="C18" s="45" t="s">
        <v>5</v>
      </c>
    </row>
    <row r="19" spans="1:4" ht="15.75">
      <c r="A19" s="69" t="s">
        <v>12</v>
      </c>
      <c r="B19" s="70">
        <f>B20+B21</f>
        <v>0</v>
      </c>
      <c r="C19" s="70">
        <f>C20+C21</f>
        <v>0</v>
      </c>
      <c r="D19" s="18"/>
    </row>
    <row r="20" spans="1:3" ht="15.75">
      <c r="A20" s="16" t="s">
        <v>13</v>
      </c>
      <c r="B20" s="17">
        <f>C20</f>
        <v>0</v>
      </c>
      <c r="C20" s="17">
        <v>0</v>
      </c>
    </row>
    <row r="21" spans="1:3" ht="15.75">
      <c r="A21" s="16" t="s">
        <v>14</v>
      </c>
      <c r="B21" s="17">
        <f>C21</f>
        <v>0</v>
      </c>
      <c r="C21" s="17">
        <v>0</v>
      </c>
    </row>
    <row r="22" spans="1:3" ht="15.75">
      <c r="A22" s="69" t="s">
        <v>15</v>
      </c>
      <c r="B22" s="70">
        <f>B23+B29</f>
        <v>89308</v>
      </c>
      <c r="C22" s="70">
        <f>C23+C29</f>
        <v>89308</v>
      </c>
    </row>
    <row r="23" spans="1:4" ht="15.75">
      <c r="A23" s="16" t="s">
        <v>13</v>
      </c>
      <c r="B23" s="17">
        <f>SUM(B24:B28)</f>
        <v>0</v>
      </c>
      <c r="C23" s="17">
        <f>SUM(C24:C28)</f>
        <v>0</v>
      </c>
      <c r="D23" s="19"/>
    </row>
    <row r="24" spans="1:4" ht="15.75">
      <c r="A24" s="16" t="s">
        <v>24</v>
      </c>
      <c r="B24" s="17">
        <f>C24-0</f>
        <v>0</v>
      </c>
      <c r="C24" s="20">
        <v>0</v>
      </c>
      <c r="D24" s="21"/>
    </row>
    <row r="25" spans="1:4" ht="15.75">
      <c r="A25" s="16" t="s">
        <v>25</v>
      </c>
      <c r="B25" s="17">
        <v>0</v>
      </c>
      <c r="C25" s="17">
        <v>0</v>
      </c>
      <c r="D25" s="19"/>
    </row>
    <row r="26" spans="1:4" ht="15.75">
      <c r="A26" s="16" t="s">
        <v>26</v>
      </c>
      <c r="B26" s="17">
        <v>0</v>
      </c>
      <c r="C26" s="17">
        <v>0</v>
      </c>
      <c r="D26" s="19"/>
    </row>
    <row r="27" spans="1:4" ht="15.75">
      <c r="A27" s="16" t="s">
        <v>27</v>
      </c>
      <c r="B27" s="17">
        <v>0</v>
      </c>
      <c r="C27" s="17">
        <v>0</v>
      </c>
      <c r="D27" s="19"/>
    </row>
    <row r="28" spans="1:4" ht="15.75">
      <c r="A28" s="16" t="s">
        <v>62</v>
      </c>
      <c r="B28" s="17">
        <v>0</v>
      </c>
      <c r="C28" s="17">
        <v>0</v>
      </c>
      <c r="D28" s="19"/>
    </row>
    <row r="29" spans="1:4" ht="15.75">
      <c r="A29" s="16" t="s">
        <v>14</v>
      </c>
      <c r="B29" s="17">
        <f>SUM(B30:B34)</f>
        <v>89308</v>
      </c>
      <c r="C29" s="17">
        <f>SUM(C30:C34)</f>
        <v>89308</v>
      </c>
      <c r="D29" s="19"/>
    </row>
    <row r="30" spans="1:4" ht="15.75">
      <c r="A30" s="16" t="s">
        <v>24</v>
      </c>
      <c r="B30" s="17">
        <f>C30-0</f>
        <v>89308</v>
      </c>
      <c r="C30" s="17">
        <v>89308</v>
      </c>
      <c r="D30" s="21"/>
    </row>
    <row r="31" spans="1:4" ht="15.75">
      <c r="A31" s="16" t="s">
        <v>25</v>
      </c>
      <c r="B31" s="17">
        <v>0</v>
      </c>
      <c r="C31" s="17">
        <v>0</v>
      </c>
      <c r="D31" s="19"/>
    </row>
    <row r="32" spans="1:3" ht="15.75">
      <c r="A32" s="16" t="s">
        <v>28</v>
      </c>
      <c r="B32" s="17">
        <v>0</v>
      </c>
      <c r="C32" s="17">
        <v>0</v>
      </c>
    </row>
    <row r="33" spans="1:3" ht="15.75">
      <c r="A33" s="16" t="s">
        <v>27</v>
      </c>
      <c r="B33" s="22">
        <v>0</v>
      </c>
      <c r="C33" s="23">
        <v>0</v>
      </c>
    </row>
    <row r="34" spans="1:3" ht="15.75">
      <c r="A34" s="16" t="s">
        <v>61</v>
      </c>
      <c r="B34" s="22">
        <v>0</v>
      </c>
      <c r="C34" s="23">
        <v>0</v>
      </c>
    </row>
    <row r="35" spans="1:5" ht="15.75">
      <c r="A35" s="61" t="s">
        <v>36</v>
      </c>
      <c r="B35" s="62">
        <f>B19+B22</f>
        <v>89308</v>
      </c>
      <c r="C35" s="63">
        <f>C19+C22</f>
        <v>89308</v>
      </c>
      <c r="D35" s="18"/>
      <c r="E35" s="18"/>
    </row>
    <row r="36" spans="1:5" ht="15.75">
      <c r="A36" s="88"/>
      <c r="B36" s="88"/>
      <c r="C36" s="88"/>
      <c r="D36" s="18"/>
      <c r="E36" s="24"/>
    </row>
    <row r="37" spans="1:4" ht="15.75">
      <c r="A37" s="75" t="s">
        <v>17</v>
      </c>
      <c r="B37" s="80" t="s">
        <v>4</v>
      </c>
      <c r="C37" s="42" t="s">
        <v>18</v>
      </c>
      <c r="D37" s="25"/>
    </row>
    <row r="38" spans="1:3" ht="15.75">
      <c r="A38" s="76"/>
      <c r="B38" s="81"/>
      <c r="C38" s="45" t="s">
        <v>19</v>
      </c>
    </row>
    <row r="39" spans="1:3" ht="15.75">
      <c r="A39" s="64" t="s">
        <v>37</v>
      </c>
      <c r="B39" s="65">
        <v>58457822586</v>
      </c>
      <c r="C39" s="66" t="s">
        <v>35</v>
      </c>
    </row>
    <row r="40" spans="1:3" ht="15.75">
      <c r="A40" s="64" t="s">
        <v>38</v>
      </c>
      <c r="B40" s="66">
        <v>0</v>
      </c>
      <c r="C40" s="66" t="s">
        <v>35</v>
      </c>
    </row>
    <row r="41" spans="1:3" ht="15.75" customHeight="1">
      <c r="A41" s="64" t="s">
        <v>39</v>
      </c>
      <c r="B41" s="66">
        <f>C35+B40-C28-C34</f>
        <v>89308</v>
      </c>
      <c r="C41" s="71">
        <f>B41/B39*100</f>
        <v>0.00015277339464468573</v>
      </c>
    </row>
    <row r="42" spans="1:3" ht="31.5">
      <c r="A42" s="64" t="s">
        <v>73</v>
      </c>
      <c r="B42" s="66">
        <f>B39*C42/100</f>
        <v>9353251613.76</v>
      </c>
      <c r="C42" s="67">
        <v>16</v>
      </c>
    </row>
    <row r="43" spans="1:3" ht="15.75">
      <c r="A43" s="64" t="s">
        <v>23</v>
      </c>
      <c r="B43" s="66">
        <f>B39*C43/100</f>
        <v>8417926452.384</v>
      </c>
      <c r="C43" s="67">
        <v>14.4</v>
      </c>
    </row>
    <row r="44" spans="1:3" ht="15.75">
      <c r="A44" s="64" t="s">
        <v>20</v>
      </c>
      <c r="B44" s="68" t="s">
        <v>35</v>
      </c>
      <c r="C44" s="68" t="s">
        <v>35</v>
      </c>
    </row>
    <row r="45" spans="1:3" ht="31.5">
      <c r="A45" s="64" t="s">
        <v>21</v>
      </c>
      <c r="B45" s="68" t="s">
        <v>35</v>
      </c>
      <c r="C45" s="68" t="s">
        <v>35</v>
      </c>
    </row>
    <row r="46" spans="1:3" ht="15.75">
      <c r="A46" s="26"/>
      <c r="B46" s="27"/>
      <c r="C46" s="27"/>
    </row>
    <row r="47" spans="1:3" ht="15.75">
      <c r="A47" s="83" t="s">
        <v>29</v>
      </c>
      <c r="B47" s="82" t="s">
        <v>30</v>
      </c>
      <c r="C47" s="82"/>
    </row>
    <row r="48" spans="1:3" ht="15.75">
      <c r="A48" s="84"/>
      <c r="B48" s="46" t="s">
        <v>7</v>
      </c>
      <c r="C48" s="47" t="s">
        <v>8</v>
      </c>
    </row>
    <row r="49" spans="1:3" ht="31.5">
      <c r="A49" s="84"/>
      <c r="B49" s="46" t="s">
        <v>9</v>
      </c>
      <c r="C49" s="47" t="s">
        <v>10</v>
      </c>
    </row>
    <row r="50" spans="1:3" ht="31.5">
      <c r="A50" s="84"/>
      <c r="B50" s="46" t="s">
        <v>11</v>
      </c>
      <c r="C50" s="47" t="s">
        <v>11</v>
      </c>
    </row>
    <row r="51" spans="1:3" ht="15.75">
      <c r="A51" s="85"/>
      <c r="B51" s="48"/>
      <c r="C51" s="45" t="s">
        <v>5</v>
      </c>
    </row>
    <row r="52" spans="1:3" ht="15.75">
      <c r="A52" s="28" t="s">
        <v>16</v>
      </c>
      <c r="B52" s="29">
        <f>SUM(B53:B55)</f>
        <v>27206666.760000005</v>
      </c>
      <c r="C52" s="30">
        <f>SUM(C53:C55)</f>
        <v>27206666.760000005</v>
      </c>
    </row>
    <row r="53" spans="1:3" ht="15.75">
      <c r="A53" s="31" t="s">
        <v>31</v>
      </c>
      <c r="B53" s="32">
        <f>C53-0</f>
        <v>18054709.189999998</v>
      </c>
      <c r="C53" s="30">
        <v>18054709.189999998</v>
      </c>
    </row>
    <row r="54" spans="1:4" ht="15.75">
      <c r="A54" s="31" t="s">
        <v>32</v>
      </c>
      <c r="B54" s="32">
        <f>C54-0</f>
        <v>9151957.570000008</v>
      </c>
      <c r="C54" s="30">
        <v>9151957.570000008</v>
      </c>
      <c r="D54" s="33"/>
    </row>
    <row r="55" spans="1:3" ht="15.75">
      <c r="A55" s="31" t="s">
        <v>33</v>
      </c>
      <c r="B55" s="34">
        <f>C55-0</f>
        <v>0</v>
      </c>
      <c r="C55" s="35">
        <v>0</v>
      </c>
    </row>
    <row r="56" spans="1:3" ht="15.75">
      <c r="A56" s="36" t="s">
        <v>34</v>
      </c>
      <c r="B56" s="37">
        <v>0</v>
      </c>
      <c r="C56" s="38">
        <v>0</v>
      </c>
    </row>
    <row r="57" spans="1:14" s="52" customFormat="1" ht="15">
      <c r="A57" s="49" t="s">
        <v>60</v>
      </c>
      <c r="B57" s="50"/>
      <c r="C57" s="50"/>
      <c r="D57" s="50"/>
      <c r="E57" s="51"/>
      <c r="F57" s="50"/>
      <c r="G57" s="50"/>
      <c r="H57" s="50"/>
      <c r="I57" s="50"/>
      <c r="J57" s="50"/>
      <c r="K57" s="50"/>
      <c r="L57" s="50"/>
      <c r="M57" s="50"/>
      <c r="N57" s="49"/>
    </row>
    <row r="58" spans="1:14" s="52" customFormat="1" ht="43.5" customHeight="1">
      <c r="A58" s="79" t="s">
        <v>63</v>
      </c>
      <c r="B58" s="79"/>
      <c r="C58" s="79"/>
      <c r="D58" s="50"/>
      <c r="E58" s="51"/>
      <c r="F58" s="50"/>
      <c r="G58" s="50"/>
      <c r="H58" s="50"/>
      <c r="I58" s="50"/>
      <c r="J58" s="50"/>
      <c r="K58" s="50"/>
      <c r="L58" s="50"/>
      <c r="M58" s="50"/>
      <c r="N58" s="49"/>
    </row>
    <row r="59" spans="1:14" s="52" customFormat="1" ht="15">
      <c r="A59" s="73" t="s">
        <v>40</v>
      </c>
      <c r="B59" s="73"/>
      <c r="C59" s="73"/>
      <c r="D59" s="53"/>
      <c r="E59" s="53"/>
      <c r="F59" s="53"/>
      <c r="G59" s="53"/>
      <c r="H59" s="53"/>
      <c r="I59" s="53"/>
      <c r="J59" s="53"/>
      <c r="K59" s="53"/>
      <c r="L59" s="53"/>
      <c r="M59" s="53"/>
      <c r="N59" s="49"/>
    </row>
    <row r="60" spans="1:14" s="52" customFormat="1" ht="15">
      <c r="A60" s="73" t="s">
        <v>64</v>
      </c>
      <c r="B60" s="73"/>
      <c r="C60" s="73"/>
      <c r="D60" s="54"/>
      <c r="E60" s="54"/>
      <c r="F60" s="54"/>
      <c r="G60" s="54"/>
      <c r="H60" s="54"/>
      <c r="I60" s="54"/>
      <c r="J60" s="54"/>
      <c r="K60" s="54"/>
      <c r="L60" s="54"/>
      <c r="M60" s="54"/>
      <c r="N60" s="49"/>
    </row>
    <row r="61" spans="1:14" s="52" customFormat="1" ht="15">
      <c r="A61" s="73" t="s">
        <v>72</v>
      </c>
      <c r="B61" s="73"/>
      <c r="C61" s="73"/>
      <c r="D61" s="55"/>
      <c r="E61" s="55"/>
      <c r="F61" s="56"/>
      <c r="G61" s="56"/>
      <c r="H61" s="56"/>
      <c r="I61" s="56"/>
      <c r="J61" s="56"/>
      <c r="K61" s="56"/>
      <c r="L61" s="56"/>
      <c r="M61" s="56"/>
      <c r="N61" s="56"/>
    </row>
    <row r="62" spans="1:14" s="52" customFormat="1" ht="45" customHeight="1">
      <c r="A62" s="93" t="s">
        <v>76</v>
      </c>
      <c r="B62" s="93"/>
      <c r="C62" s="93"/>
      <c r="D62" s="55"/>
      <c r="E62" s="55"/>
      <c r="F62" s="56"/>
      <c r="G62" s="56"/>
      <c r="H62" s="56"/>
      <c r="I62" s="56"/>
      <c r="J62" s="56"/>
      <c r="K62" s="56"/>
      <c r="L62" s="56"/>
      <c r="M62" s="56"/>
      <c r="N62" s="56"/>
    </row>
    <row r="63" spans="1:3" s="52" customFormat="1" ht="15">
      <c r="A63" s="56" t="s">
        <v>74</v>
      </c>
      <c r="B63" s="56"/>
      <c r="C63" s="55"/>
    </row>
    <row r="64" spans="1:3" ht="15.75">
      <c r="A64" s="60"/>
      <c r="B64" s="60"/>
      <c r="C64" s="60"/>
    </row>
    <row r="67" spans="1:3" ht="15.75" customHeight="1">
      <c r="A67" s="40"/>
      <c r="C67" s="57"/>
    </row>
    <row r="68" spans="1:3" ht="15.75">
      <c r="A68" s="12" t="s">
        <v>70</v>
      </c>
      <c r="B68" s="59" t="s">
        <v>69</v>
      </c>
      <c r="C68" s="59"/>
    </row>
    <row r="69" spans="1:3" ht="15.75">
      <c r="A69" s="41" t="s">
        <v>71</v>
      </c>
      <c r="B69" s="78" t="s">
        <v>68</v>
      </c>
      <c r="C69" s="78"/>
    </row>
    <row r="70" spans="1:3" ht="15.75">
      <c r="A70" s="41"/>
      <c r="B70" s="12"/>
      <c r="C70" s="12"/>
    </row>
    <row r="71" spans="1:3" ht="15.75">
      <c r="A71" s="12"/>
      <c r="B71" s="58" t="s">
        <v>66</v>
      </c>
      <c r="C71" s="39"/>
    </row>
    <row r="72" ht="15.75">
      <c r="B72" s="58" t="s">
        <v>67</v>
      </c>
    </row>
    <row r="73" spans="1:3" ht="15.75">
      <c r="A73" s="77"/>
      <c r="B73" s="77"/>
      <c r="C73" s="77"/>
    </row>
    <row r="74" spans="1:3" ht="15.75">
      <c r="A74" s="77" t="s">
        <v>65</v>
      </c>
      <c r="B74" s="77"/>
      <c r="C74" s="77"/>
    </row>
    <row r="77" spans="1:3" ht="15.75">
      <c r="A77" s="74"/>
      <c r="B77" s="74"/>
      <c r="C77" s="39"/>
    </row>
  </sheetData>
  <sheetProtection/>
  <mergeCells count="21">
    <mergeCell ref="A14:A18"/>
    <mergeCell ref="B37:B38"/>
    <mergeCell ref="B47:C47"/>
    <mergeCell ref="A47:A51"/>
    <mergeCell ref="A6:C6"/>
    <mergeCell ref="A7:C7"/>
    <mergeCell ref="A8:C8"/>
    <mergeCell ref="A9:C9"/>
    <mergeCell ref="A10:C10"/>
    <mergeCell ref="A36:C36"/>
    <mergeCell ref="B14:C14"/>
    <mergeCell ref="A62:C62"/>
    <mergeCell ref="A77:B77"/>
    <mergeCell ref="A61:C61"/>
    <mergeCell ref="A60:C60"/>
    <mergeCell ref="A59:C59"/>
    <mergeCell ref="A37:A38"/>
    <mergeCell ref="A73:C73"/>
    <mergeCell ref="A74:C74"/>
    <mergeCell ref="B69:C69"/>
    <mergeCell ref="A58:C58"/>
  </mergeCells>
  <printOptions horizontalCentered="1"/>
  <pageMargins left="0.25" right="0.25" top="0.75" bottom="0.75" header="0.3" footer="0.3"/>
  <pageSetup fitToHeight="1" fitToWidth="1" horizontalDpi="600" verticalDpi="600" orientation="portrait" paperSize="9" scale="64" r:id="rId4"/>
  <ignoredErrors>
    <ignoredError sqref="B52:C52"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3:E18"/>
  <sheetViews>
    <sheetView zoomScalePageLayoutView="0" workbookViewId="0" topLeftCell="A1">
      <selection activeCell="E17" sqref="E17"/>
    </sheetView>
  </sheetViews>
  <sheetFormatPr defaultColWidth="9.140625" defaultRowHeight="12.75"/>
  <cols>
    <col min="1" max="1" width="65.140625" style="0" bestFit="1" customWidth="1"/>
    <col min="2" max="2" width="15.140625" style="0" customWidth="1"/>
    <col min="3" max="3" width="15.00390625" style="0" customWidth="1"/>
    <col min="4" max="4" width="21.7109375" style="0" bestFit="1" customWidth="1"/>
    <col min="5" max="5" width="15.00390625" style="0" bestFit="1" customWidth="1"/>
  </cols>
  <sheetData>
    <row r="3" spans="1:4" ht="12.75">
      <c r="A3" s="1" t="s">
        <v>52</v>
      </c>
      <c r="B3" s="1" t="s">
        <v>53</v>
      </c>
      <c r="C3" s="1" t="s">
        <v>54</v>
      </c>
      <c r="D3" s="1" t="s">
        <v>55</v>
      </c>
    </row>
    <row r="4" spans="1:4" ht="12.75">
      <c r="A4" s="92" t="s">
        <v>56</v>
      </c>
      <c r="B4" s="92"/>
      <c r="C4" s="92"/>
      <c r="D4" s="92"/>
    </row>
    <row r="5" spans="1:4" ht="12.75">
      <c r="A5" t="s">
        <v>41</v>
      </c>
      <c r="B5" s="2">
        <f>3446478.03</f>
        <v>3446478.03</v>
      </c>
      <c r="C5" s="2">
        <f>20807838.8</f>
        <v>20807838.8</v>
      </c>
      <c r="D5" s="2">
        <f aca="true" t="shared" si="0" ref="D5:D12">C5-B5</f>
        <v>17361360.77</v>
      </c>
    </row>
    <row r="6" spans="1:4" ht="12.75">
      <c r="A6" t="s">
        <v>42</v>
      </c>
      <c r="B6" s="2">
        <f>159.91</f>
        <v>159.91</v>
      </c>
      <c r="C6" s="2">
        <v>26892.97</v>
      </c>
      <c r="D6" s="2">
        <f t="shared" si="0"/>
        <v>26733.06</v>
      </c>
    </row>
    <row r="7" spans="1:4" ht="12.75">
      <c r="A7" t="s">
        <v>43</v>
      </c>
      <c r="B7" s="2">
        <f>195.98</f>
        <v>195.98</v>
      </c>
      <c r="C7" s="2">
        <f>666811.34</f>
        <v>666811.34</v>
      </c>
      <c r="D7" s="2">
        <f t="shared" si="0"/>
        <v>666615.36</v>
      </c>
    </row>
    <row r="8" spans="1:4" ht="12.75">
      <c r="A8" t="s">
        <v>44</v>
      </c>
      <c r="B8" s="2">
        <f>5621121.99</f>
        <v>5621121.99</v>
      </c>
      <c r="C8" s="2">
        <f>5381636.17</f>
        <v>5381636.17</v>
      </c>
      <c r="D8" s="2">
        <f t="shared" si="0"/>
        <v>-239485.8200000003</v>
      </c>
    </row>
    <row r="9" spans="1:4" ht="12.75">
      <c r="A9" t="s">
        <v>45</v>
      </c>
      <c r="B9" s="2">
        <f>397125901.95</f>
        <v>397125901.95</v>
      </c>
      <c r="C9" s="2">
        <f>385407055.77</f>
        <v>385407055.77</v>
      </c>
      <c r="D9" s="2">
        <f t="shared" si="0"/>
        <v>-11718846.180000007</v>
      </c>
    </row>
    <row r="10" spans="1:4" ht="12.75">
      <c r="A10" t="s">
        <v>46</v>
      </c>
      <c r="B10" s="2">
        <f>543914.62</f>
        <v>543914.62</v>
      </c>
      <c r="C10" s="2">
        <f>515149.5</f>
        <v>515149.5</v>
      </c>
      <c r="D10" s="2">
        <f t="shared" si="0"/>
        <v>-28765.119999999995</v>
      </c>
    </row>
    <row r="11" spans="1:5" ht="12.75">
      <c r="A11" t="s">
        <v>47</v>
      </c>
      <c r="B11" s="2">
        <f>15591633.43</f>
        <v>15591633.43</v>
      </c>
      <c r="C11" s="2">
        <f>14825571.52</f>
        <v>14825571.52</v>
      </c>
      <c r="D11" s="2">
        <f t="shared" si="0"/>
        <v>-766061.9100000001</v>
      </c>
      <c r="E11" s="7">
        <f>D5+D6+D7</f>
        <v>18054709.189999998</v>
      </c>
    </row>
    <row r="12" spans="1:4" ht="12.75">
      <c r="A12" s="3" t="s">
        <v>58</v>
      </c>
      <c r="B12" s="4">
        <f>SUM(B5:B11)</f>
        <v>422329405.91</v>
      </c>
      <c r="C12" s="4">
        <f>SUM(C5:C11)</f>
        <v>427630956.06999993</v>
      </c>
      <c r="D12" s="4">
        <f t="shared" si="0"/>
        <v>5301550.159999907</v>
      </c>
    </row>
    <row r="13" spans="1:4" ht="12.75">
      <c r="A13" s="92" t="s">
        <v>57</v>
      </c>
      <c r="B13" s="92"/>
      <c r="C13" s="92"/>
      <c r="D13" s="92"/>
    </row>
    <row r="14" spans="1:4" ht="12.75">
      <c r="A14" t="s">
        <v>48</v>
      </c>
      <c r="B14" s="2">
        <f>19331989.9</f>
        <v>19331989.9</v>
      </c>
      <c r="C14" s="2">
        <f>19020988.17</f>
        <v>19020988.17</v>
      </c>
      <c r="D14" s="2">
        <f>C14-B14</f>
        <v>-311001.7299999967</v>
      </c>
    </row>
    <row r="15" spans="1:4" ht="12.75">
      <c r="A15" t="s">
        <v>49</v>
      </c>
      <c r="B15" s="2">
        <f>97599526.36</f>
        <v>97599526.36</v>
      </c>
      <c r="C15" s="2">
        <f>100529870.37</f>
        <v>100529870.37</v>
      </c>
      <c r="D15" s="2">
        <f>C15-B15</f>
        <v>2930344.0100000054</v>
      </c>
    </row>
    <row r="16" spans="1:5" ht="12.75">
      <c r="A16" t="s">
        <v>50</v>
      </c>
      <c r="B16" s="2">
        <f>64770847.75</f>
        <v>64770847.75</v>
      </c>
      <c r="C16" s="2">
        <f>70992461.31</f>
        <v>70992461.31</v>
      </c>
      <c r="D16" s="2">
        <f>C16-B16</f>
        <v>6221613.560000002</v>
      </c>
      <c r="E16" s="7"/>
    </row>
    <row r="17" spans="1:5" ht="12.75">
      <c r="A17" t="s">
        <v>51</v>
      </c>
      <c r="B17" s="2">
        <f>61734806.48</f>
        <v>61734806.48</v>
      </c>
      <c r="C17" s="2">
        <f>58074160.48</f>
        <v>58074160.48</v>
      </c>
      <c r="D17" s="2">
        <f>C17-B17</f>
        <v>-3660646</v>
      </c>
      <c r="E17" s="7">
        <f>D15+D16</f>
        <v>9151957.570000008</v>
      </c>
    </row>
    <row r="18" spans="1:4" ht="12.75">
      <c r="A18" s="5" t="s">
        <v>58</v>
      </c>
      <c r="B18" s="6">
        <f>SUM(B14:B17)</f>
        <v>243437170.48999998</v>
      </c>
      <c r="C18" s="6">
        <f>SUM(C14:C17)</f>
        <v>248617480.33</v>
      </c>
      <c r="D18" s="6">
        <f>C18-B18</f>
        <v>5180309.840000033</v>
      </c>
    </row>
  </sheetData>
  <sheetProtection/>
  <mergeCells count="2">
    <mergeCell ref="A4:D4"/>
    <mergeCell ref="A13:D13"/>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Renato Ferreira Costa</cp:lastModifiedBy>
  <cp:lastPrinted>2019-05-17T20:22:40Z</cp:lastPrinted>
  <dcterms:created xsi:type="dcterms:W3CDTF">2000-10-19T13:42:41Z</dcterms:created>
  <dcterms:modified xsi:type="dcterms:W3CDTF">2019-09-27T16:36:28Z</dcterms:modified>
  <cp:category/>
  <cp:version/>
  <cp:contentType/>
  <cp:contentStatus/>
</cp:coreProperties>
</file>