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  <sheet name="Traj. Ret. Limite" sheetId="2" r:id="rId2"/>
    <sheet name="Traj.Limite (Modelo 2)" sheetId="3" r:id="rId3"/>
  </sheets>
  <definedNames>
    <definedName name="_xlnm.Print_Area" localSheetId="0">'anexo I quadrimestral executivo'!$A$1:$O$71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4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Atualizar saldo de RPNP Cancelado através do relatório "APOIO - RGF ANEXO 1 - PODER EXECUTIVO (Contribuição Patronal-2017) - RPNP CANCELADO" </t>
        </r>
      </text>
    </comment>
    <comment ref="A2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Mão de obra constante dos contratos de terceirização que esteja empregada em atividades-fim da instituição ou em atividades inerentes a categorias funcionais abrangidas pelo respectivo plano de cargos e salários do quadro de pessoal, </t>
        </r>
        <r>
          <rPr>
            <b/>
            <sz val="9"/>
            <rFont val="Tahoma"/>
            <family val="2"/>
          </rPr>
          <t xml:space="preserve">classificáveis no grupo de natureza de despesa 3 – Outras Despesas Correntes, elemento de despesa 34 – Outras Despesas de Pessoal decorrentes de Contratos de Terceirização.
</t>
        </r>
        <r>
          <rPr>
            <sz val="9"/>
            <rFont val="Tahoma"/>
            <family val="2"/>
          </rPr>
          <t xml:space="preserve">
Nessa linha devem ser incluídas também as despesas com pessoal decorrentes da contratação de </t>
        </r>
        <r>
          <rPr>
            <b/>
            <sz val="9"/>
            <rFont val="Tahoma"/>
            <family val="2"/>
          </rPr>
          <t>forma indireta</t>
        </r>
        <r>
          <rPr>
            <sz val="9"/>
            <rFont val="Tahoma"/>
            <family val="2"/>
          </rPr>
          <t xml:space="preserve">, conforme definido do subitem 3 do item 04.01.02.01. Essas despesas </t>
        </r>
        <r>
          <rPr>
            <b/>
            <sz val="9"/>
            <rFont val="Tahoma"/>
            <family val="2"/>
          </rPr>
          <t>não necessariamente são registradas no elemento 34</t>
        </r>
        <r>
          <rPr>
            <sz val="9"/>
            <rFont val="Tahoma"/>
            <family val="2"/>
          </rPr>
          <t xml:space="preserve">, pois observam o objeto do gasto a que se referem. No entanto, a parcela do pagamento referente à </t>
        </r>
        <r>
          <rPr>
            <b/>
            <sz val="9"/>
            <rFont val="Tahoma"/>
            <family val="2"/>
          </rPr>
          <t>remuneração do pessoal que exerça atividade fim do ente público, efetuado em decorrência da contratação de forma indireta, mesmo que sejam obtidas por meio de informações gerencias</t>
        </r>
        <r>
          <rPr>
            <sz val="9"/>
            <rFont val="Tahoma"/>
            <family val="2"/>
          </rPr>
          <t xml:space="preserve">, devem ser inseridas nessas linha e </t>
        </r>
        <r>
          <rPr>
            <b/>
            <sz val="9"/>
            <rFont val="Tahoma"/>
            <family val="2"/>
          </rPr>
          <t>detalhadas em notas explicativas</t>
        </r>
        <r>
          <rPr>
            <sz val="9"/>
            <rFont val="Tahoma"/>
            <family val="2"/>
          </rPr>
          <t xml:space="preserve">. 
Nessa situação, inclue-se a </t>
        </r>
        <r>
          <rPr>
            <b/>
            <sz val="9"/>
            <rFont val="Tahoma"/>
            <family val="2"/>
          </rPr>
          <t>parcela do pagamento referente à remuneração do pessoal que exerce a atividade fim do ente público nas entidades do terceiro setor contratadas pela administração pública para gerir instituições públicas</t>
        </r>
        <r>
          <rPr>
            <sz val="9"/>
            <rFont val="Tahoma"/>
            <family val="2"/>
          </rPr>
          <t>. Esses valores serão obtidos por meio da prestação de contas dessas entidades.</t>
        </r>
      </text>
    </comment>
  </commentList>
</comments>
</file>

<file path=xl/sharedStrings.xml><?xml version="1.0" encoding="utf-8"?>
<sst xmlns="http://schemas.openxmlformats.org/spreadsheetml/2006/main" count="117" uniqueCount="105">
  <si>
    <t>RELATÓRIO DE GESTÃO FISCAL</t>
  </si>
  <si>
    <t>ORÇAMENTOS FISCAL E DA SEGURIDADE SOCIAL</t>
  </si>
  <si>
    <t>DESPESA COM PESSOAL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</si>
  <si>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</si>
  <si>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</si>
  <si>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</si>
  <si>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</si>
  <si>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</si>
  <si>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</si>
  <si>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</si>
  <si>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</si>
  <si>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</si>
  <si>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</si>
  <si>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</si>
  <si>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</si>
  <si>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>TRAJETÓRIA DE RETORNO AO LIMITE DA DESPESA TOTAL COM PESSOAL</t>
  </si>
  <si>
    <t>2016</t>
  </si>
  <si>
    <t>3º Quadrimestre</t>
  </si>
  <si>
    <t xml:space="preserve">Limite Máxímo </t>
  </si>
  <si>
    <t>% Excedente</t>
  </si>
  <si>
    <t>(c) = (b-a)</t>
  </si>
  <si>
    <t>% DTP</t>
  </si>
  <si>
    <t>1º Quadrimestre</t>
  </si>
  <si>
    <t>Redutor mínimo de</t>
  </si>
  <si>
    <t>1/3 do Excedente</t>
  </si>
  <si>
    <t>(d) = (1/3*c)</t>
  </si>
  <si>
    <t>Limite</t>
  </si>
  <si>
    <t>(e) = (b-d)</t>
  </si>
  <si>
    <t>(f)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</si>
  <si>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</si>
  <si>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</si>
  <si>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</si>
  <si>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</si>
  <si>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</si>
  <si>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</si>
  <si>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</si>
  <si>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</si>
  <si>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</si>
  <si>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</si>
  <si>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</si>
  <si>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</si>
  <si>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</si>
  <si>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</si>
  <si>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</si>
  <si>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</si>
  <si>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</si>
  <si>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</si>
  <si>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</t>
  </si>
  <si>
    <t>Exercício Financeiro</t>
  </si>
  <si>
    <t>DCL</t>
  </si>
  <si>
    <t>Excedente*</t>
  </si>
  <si>
    <t>1º</t>
  </si>
  <si>
    <t>2º</t>
  </si>
  <si>
    <t>3º</t>
  </si>
  <si>
    <t>Quadrimestre</t>
  </si>
  <si>
    <t>% da DCL sobre a RCL</t>
  </si>
  <si>
    <t>% Limite de Endividamento</t>
  </si>
  <si>
    <t>Redutor 1/3 do Excedente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</si>
  <si>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</si>
  <si>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</si>
  <si>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</si>
  <si>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</si>
  <si>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</si>
  <si>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>2019</t>
  </si>
  <si>
    <t>Valores de DEA alterados conforme consulta gerada no Flexvision em Agosto/2019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</si>
  <si>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</si>
  <si>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</si>
  <si>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</si>
  <si>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</si>
  <si>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</si>
  <si>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</si>
  <si>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</si>
  <si>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AGUARDAR A RESPOSTA DA SUPOF PARA INCLUIR O TRECHO DA LEI QUE PRORROGA O ESTADO DE CALAMIDADE PÚBLICA</t>
  </si>
  <si>
    <t>Secretário de Estado de Fazenda</t>
  </si>
  <si>
    <t>Controlador-Geral do Estado</t>
  </si>
  <si>
    <t>Cláudio Castro</t>
  </si>
  <si>
    <t>Set/2020</t>
  </si>
  <si>
    <t>Out/2020</t>
  </si>
  <si>
    <t>Nov/2020</t>
  </si>
  <si>
    <t>Dez/2020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</si>
  <si>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</si>
  <si>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</si>
  <si>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</si>
  <si>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</si>
  <si>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>Jan/2021</t>
  </si>
  <si>
    <t>Fev/2021</t>
  </si>
  <si>
    <t>Mar/2021</t>
  </si>
  <si>
    <t>Abr/2021</t>
  </si>
  <si>
    <t xml:space="preserve">          2 - Imprensa Oficial, CEDAE e AGERIO não constam nos Orçamentos Fiscal e da Seguridade Social no exercício de 2021.</t>
  </si>
  <si>
    <t xml:space="preserve">    Despesa com Pessoal não Executada Orçamentariamente</t>
  </si>
  <si>
    <t>Nelson Rocha</t>
  </si>
  <si>
    <t>Governador</t>
  </si>
  <si>
    <t xml:space="preserve">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</si>
  <si>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6 - Os gastos com inativos e pensionistas vinculados ao Plano Previdenciário estão concentrados no Poder Executivo devido a atual impossibilidade de extração da informação por Poder ou Órgão.</t>
  </si>
  <si>
    <t xml:space="preserve">          7 -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9.163, de 28 de dezembro de 2020, estendeu o prazo de validade do estado de calamidade pública no âmbito da administração financeira estadual para até 31 de dezembro de 2021.</t>
  </si>
  <si>
    <t xml:space="preserve">          8 -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</si>
  <si>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Mai/2021</t>
  </si>
  <si>
    <t>Jun/2021</t>
  </si>
  <si>
    <t>Jul/2021</t>
  </si>
  <si>
    <t>Ago/2021</t>
  </si>
  <si>
    <t>SETEMBRO DE 2020 A AGOSTO DE 2021</t>
  </si>
  <si>
    <t>Jurandir Lemos Filho</t>
  </si>
  <si>
    <t>Emissão: 20/09/2021</t>
  </si>
  <si>
    <t xml:space="preserve">          3 - Até 31/08/2021 foi cancelado o montante de R$ 10.504.016,65 (dez milhões, quinhentos e quatro mil, dezesseis reais e sessenta e cinco centavos) referentes a Restos a Pagar Não Processados inscritos pelo Poder Executivo em 31/12/2020.</t>
  </si>
  <si>
    <t xml:space="preserve">          5 - Os valores que compõem as linhas “Pessoal Inativo e Pensionistas” e “Inativos e Pensionistas com Recursos Vinculados” se referem a parcela das despesas com inativos/pensionistas vinculadas apenas ao Poder Executivo, conforme artigo 50, incisos I, III e IV da Lei de Responsabilidade Fiscal.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</si>
</sst>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56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2" fontId="0" fillId="33" borderId="21" xfId="0" applyNumberFormat="1" applyFont="1" applyFill="1" applyBorder="1" applyAlignment="1">
      <alignment horizontal="center"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43" fontId="0" fillId="33" borderId="10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49" applyFont="1" applyFill="1" applyAlignment="1">
      <alignment/>
      <protection/>
    </xf>
    <xf numFmtId="0" fontId="6" fillId="0" borderId="0" xfId="49" applyFont="1" applyFill="1" applyAlignment="1">
      <alignment wrapText="1"/>
      <protection/>
    </xf>
    <xf numFmtId="0" fontId="52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49" applyNumberFormat="1" applyFont="1" applyFill="1" applyAlignment="1">
      <alignment/>
      <protection/>
    </xf>
    <xf numFmtId="167" fontId="7" fillId="0" borderId="0" xfId="0" applyNumberFormat="1" applyFont="1" applyFill="1" applyAlignment="1">
      <alignment horizontal="right"/>
    </xf>
    <xf numFmtId="0" fontId="8" fillId="33" borderId="14" xfId="49" applyNumberFormat="1" applyFont="1" applyFill="1" applyBorder="1" applyAlignment="1">
      <alignment horizontal="center"/>
      <protection/>
    </xf>
    <xf numFmtId="0" fontId="7" fillId="0" borderId="21" xfId="49" applyNumberFormat="1" applyFont="1" applyFill="1" applyBorder="1" applyAlignment="1">
      <alignment/>
      <protection/>
    </xf>
    <xf numFmtId="0" fontId="7" fillId="0" borderId="14" xfId="49" applyNumberFormat="1" applyFont="1" applyFill="1" applyBorder="1" applyAlignment="1">
      <alignment/>
      <protection/>
    </xf>
    <xf numFmtId="0" fontId="8" fillId="33" borderId="21" xfId="49" applyNumberFormat="1" applyFont="1" applyFill="1" applyBorder="1" applyAlignment="1">
      <alignment horizontal="center"/>
      <protection/>
    </xf>
    <xf numFmtId="3" fontId="7" fillId="33" borderId="16" xfId="49" applyNumberFormat="1" applyFont="1" applyFill="1" applyBorder="1" applyAlignment="1">
      <alignment/>
      <protection/>
    </xf>
    <xf numFmtId="3" fontId="7" fillId="33" borderId="14" xfId="49" applyNumberFormat="1" applyFont="1" applyFill="1" applyBorder="1" applyAlignment="1">
      <alignment/>
      <protection/>
    </xf>
    <xf numFmtId="0" fontId="7" fillId="0" borderId="16" xfId="0" applyFont="1" applyBorder="1" applyAlignment="1">
      <alignment/>
    </xf>
    <xf numFmtId="4" fontId="7" fillId="33" borderId="14" xfId="49" applyNumberFormat="1" applyFont="1" applyFill="1" applyBorder="1" applyAlignment="1">
      <alignment/>
      <protection/>
    </xf>
    <xf numFmtId="171" fontId="8" fillId="33" borderId="22" xfId="63" applyFont="1" applyFill="1" applyBorder="1" applyAlignment="1">
      <alignment/>
    </xf>
    <xf numFmtId="2" fontId="8" fillId="0" borderId="21" xfId="49" applyNumberFormat="1" applyFont="1" applyFill="1" applyBorder="1" applyAlignment="1">
      <alignment horizontal="right"/>
      <protection/>
    </xf>
    <xf numFmtId="0" fontId="7" fillId="0" borderId="16" xfId="49" applyNumberFormat="1" applyFont="1" applyFill="1" applyBorder="1" applyAlignment="1">
      <alignment/>
      <protection/>
    </xf>
    <xf numFmtId="0" fontId="8" fillId="0" borderId="21" xfId="49" applyNumberFormat="1" applyFont="1" applyFill="1" applyBorder="1" applyAlignment="1">
      <alignment horizontal="right"/>
      <protection/>
    </xf>
    <xf numFmtId="0" fontId="7" fillId="0" borderId="11" xfId="49" applyNumberFormat="1" applyFont="1" applyFill="1" applyBorder="1" applyAlignment="1">
      <alignment/>
      <protection/>
    </xf>
    <xf numFmtId="0" fontId="7" fillId="0" borderId="14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49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8" fillId="34" borderId="14" xfId="49" applyNumberFormat="1" applyFont="1" applyFill="1" applyBorder="1" applyAlignment="1">
      <alignment horizontal="center"/>
      <protection/>
    </xf>
    <xf numFmtId="49" fontId="8" fillId="34" borderId="15" xfId="49" applyNumberFormat="1" applyFont="1" applyFill="1" applyBorder="1" applyAlignment="1">
      <alignment horizontal="center"/>
      <protection/>
    </xf>
    <xf numFmtId="0" fontId="8" fillId="34" borderId="0" xfId="49" applyNumberFormat="1" applyFont="1" applyFill="1" applyBorder="1" applyAlignment="1">
      <alignment horizontal="center"/>
      <protection/>
    </xf>
    <xf numFmtId="49" fontId="8" fillId="34" borderId="13" xfId="49" applyNumberFormat="1" applyFont="1" applyFill="1" applyBorder="1" applyAlignment="1">
      <alignment horizontal="center"/>
      <protection/>
    </xf>
    <xf numFmtId="0" fontId="8" fillId="34" borderId="0" xfId="49" applyNumberFormat="1" applyFont="1" applyFill="1" applyBorder="1" applyAlignment="1">
      <alignment horizontal="center" vertical="top" wrapText="1"/>
      <protection/>
    </xf>
    <xf numFmtId="0" fontId="8" fillId="34" borderId="19" xfId="49" applyNumberFormat="1" applyFont="1" applyFill="1" applyBorder="1" applyAlignment="1">
      <alignment horizontal="center" vertical="top" wrapText="1"/>
      <protection/>
    </xf>
    <xf numFmtId="0" fontId="8" fillId="34" borderId="18" xfId="49" applyNumberFormat="1" applyFont="1" applyFill="1" applyBorder="1" applyAlignment="1">
      <alignment horizontal="center" vertical="top" wrapText="1"/>
      <protection/>
    </xf>
    <xf numFmtId="0" fontId="8" fillId="34" borderId="21" xfId="49" applyNumberFormat="1" applyFont="1" applyFill="1" applyBorder="1" applyAlignment="1">
      <alignment/>
      <protection/>
    </xf>
    <xf numFmtId="0" fontId="8" fillId="34" borderId="21" xfId="49" applyNumberFormat="1" applyFont="1" applyFill="1" applyBorder="1" applyAlignment="1">
      <alignment horizontal="center"/>
      <protection/>
    </xf>
    <xf numFmtId="0" fontId="8" fillId="34" borderId="16" xfId="49" applyNumberFormat="1" applyFont="1" applyFill="1" applyBorder="1" applyAlignment="1">
      <alignment horizontal="center"/>
      <protection/>
    </xf>
    <xf numFmtId="0" fontId="7" fillId="34" borderId="14" xfId="49" applyNumberFormat="1" applyFont="1" applyFill="1" applyBorder="1" applyAlignment="1">
      <alignment/>
      <protection/>
    </xf>
    <xf numFmtId="0" fontId="7" fillId="34" borderId="16" xfId="0" applyFont="1" applyFill="1" applyBorder="1" applyAlignment="1">
      <alignment/>
    </xf>
    <xf numFmtId="0" fontId="8" fillId="34" borderId="21" xfId="49" applyNumberFormat="1" applyFont="1" applyFill="1" applyBorder="1" applyAlignment="1">
      <alignment horizontal="right"/>
      <protection/>
    </xf>
    <xf numFmtId="3" fontId="7" fillId="0" borderId="0" xfId="49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33" borderId="0" xfId="0" applyFont="1" applyFill="1" applyAlignment="1">
      <alignment vertical="center" wrapText="1"/>
    </xf>
    <xf numFmtId="3" fontId="53" fillId="0" borderId="0" xfId="49" applyNumberFormat="1" applyFont="1" applyFill="1" applyBorder="1" applyAlignment="1">
      <alignment horizontal="left" vertical="center" wrapText="1"/>
      <protection/>
    </xf>
    <xf numFmtId="3" fontId="6" fillId="0" borderId="0" xfId="49" applyNumberFormat="1" applyFont="1" applyFill="1" applyBorder="1" applyAlignment="1">
      <alignment/>
      <protection/>
    </xf>
    <xf numFmtId="3" fontId="6" fillId="0" borderId="0" xfId="49" applyNumberFormat="1" applyFont="1" applyFill="1" applyAlignment="1">
      <alignment wrapText="1"/>
      <protection/>
    </xf>
    <xf numFmtId="0" fontId="8" fillId="34" borderId="0" xfId="49" applyNumberFormat="1" applyFont="1" applyFill="1" applyBorder="1" applyAlignment="1">
      <alignment vertical="center"/>
      <protection/>
    </xf>
    <xf numFmtId="3" fontId="7" fillId="0" borderId="0" xfId="0" applyNumberFormat="1" applyFont="1" applyBorder="1" applyAlignment="1">
      <alignment vertical="center"/>
    </xf>
    <xf numFmtId="0" fontId="8" fillId="0" borderId="16" xfId="49" applyNumberFormat="1" applyFont="1" applyFill="1" applyBorder="1" applyAlignment="1">
      <alignment horizontal="center"/>
      <protection/>
    </xf>
    <xf numFmtId="0" fontId="8" fillId="0" borderId="21" xfId="49" applyNumberFormat="1" applyFont="1" applyFill="1" applyBorder="1" applyAlignment="1">
      <alignment horizontal="center"/>
      <protection/>
    </xf>
    <xf numFmtId="3" fontId="7" fillId="0" borderId="0" xfId="0" applyNumberFormat="1" applyFont="1" applyAlignment="1">
      <alignment vertical="center"/>
    </xf>
    <xf numFmtId="0" fontId="54" fillId="35" borderId="0" xfId="0" applyFont="1" applyFill="1" applyAlignment="1">
      <alignment vertical="center"/>
    </xf>
    <xf numFmtId="0" fontId="6" fillId="35" borderId="0" xfId="0" applyFont="1" applyFill="1" applyAlignment="1">
      <alignment/>
    </xf>
    <xf numFmtId="4" fontId="8" fillId="0" borderId="15" xfId="49" applyNumberFormat="1" applyFont="1" applyFill="1" applyBorder="1" applyAlignment="1">
      <alignment vertical="center"/>
      <protection/>
    </xf>
    <xf numFmtId="4" fontId="8" fillId="0" borderId="16" xfId="49" applyNumberFormat="1" applyFont="1" applyFill="1" applyBorder="1" applyAlignment="1">
      <alignment vertical="center"/>
      <protection/>
    </xf>
    <xf numFmtId="4" fontId="7" fillId="0" borderId="13" xfId="49" applyNumberFormat="1" applyFont="1" applyFill="1" applyBorder="1" applyAlignment="1">
      <alignment vertical="center"/>
      <protection/>
    </xf>
    <xf numFmtId="4" fontId="7" fillId="0" borderId="0" xfId="49" applyNumberFormat="1" applyFont="1" applyFill="1" applyBorder="1" applyAlignment="1">
      <alignment vertical="center"/>
      <protection/>
    </xf>
    <xf numFmtId="4" fontId="7" fillId="0" borderId="17" xfId="49" applyNumberFormat="1" applyFont="1" applyFill="1" applyBorder="1" applyAlignment="1">
      <alignment vertical="center"/>
      <protection/>
    </xf>
    <xf numFmtId="171" fontId="7" fillId="0" borderId="17" xfId="63" applyNumberFormat="1" applyFont="1" applyFill="1" applyBorder="1" applyAlignment="1">
      <alignment vertical="center"/>
    </xf>
    <xf numFmtId="171" fontId="7" fillId="0" borderId="17" xfId="49" applyNumberFormat="1" applyFont="1" applyFill="1" applyBorder="1" applyAlignment="1">
      <alignment vertical="center"/>
      <protection/>
    </xf>
    <xf numFmtId="4" fontId="8" fillId="0" borderId="13" xfId="49" applyNumberFormat="1" applyFont="1" applyFill="1" applyBorder="1" applyAlignment="1">
      <alignment vertical="center"/>
      <protection/>
    </xf>
    <xf numFmtId="4" fontId="8" fillId="0" borderId="17" xfId="49" applyNumberFormat="1" applyFont="1" applyFill="1" applyBorder="1" applyAlignment="1">
      <alignment vertical="center"/>
      <protection/>
    </xf>
    <xf numFmtId="4" fontId="7" fillId="0" borderId="20" xfId="49" applyNumberFormat="1" applyFont="1" applyFill="1" applyBorder="1" applyAlignment="1">
      <alignment vertical="center"/>
      <protection/>
    </xf>
    <xf numFmtId="4" fontId="8" fillId="34" borderId="19" xfId="49" applyNumberFormat="1" applyFont="1" applyFill="1" applyBorder="1" applyAlignment="1">
      <alignment vertical="center"/>
      <protection/>
    </xf>
    <xf numFmtId="4" fontId="8" fillId="34" borderId="20" xfId="49" applyNumberFormat="1" applyFont="1" applyFill="1" applyBorder="1" applyAlignment="1">
      <alignment vertical="center"/>
      <protection/>
    </xf>
    <xf numFmtId="171" fontId="8" fillId="0" borderId="16" xfId="63" applyNumberFormat="1" applyFont="1" applyFill="1" applyBorder="1" applyAlignment="1">
      <alignment vertical="center"/>
    </xf>
    <xf numFmtId="4" fontId="8" fillId="33" borderId="22" xfId="49" applyNumberFormat="1" applyFont="1" applyFill="1" applyBorder="1" applyAlignment="1">
      <alignment/>
      <protection/>
    </xf>
    <xf numFmtId="4" fontId="8" fillId="34" borderId="22" xfId="49" applyNumberFormat="1" applyFont="1" applyFill="1" applyBorder="1" applyAlignment="1">
      <alignment/>
      <protection/>
    </xf>
    <xf numFmtId="4" fontId="8" fillId="33" borderId="12" xfId="49" applyNumberFormat="1" applyFont="1" applyFill="1" applyBorder="1" applyAlignment="1">
      <alignment/>
      <protection/>
    </xf>
    <xf numFmtId="4" fontId="7" fillId="33" borderId="17" xfId="49" applyNumberFormat="1" applyFont="1" applyFill="1" applyBorder="1" applyAlignment="1">
      <alignment vertical="center"/>
      <protection/>
    </xf>
    <xf numFmtId="178" fontId="7" fillId="33" borderId="17" xfId="63" applyNumberFormat="1" applyFont="1" applyFill="1" applyBorder="1" applyAlignment="1">
      <alignment vertical="center"/>
    </xf>
    <xf numFmtId="171" fontId="7" fillId="33" borderId="17" xfId="49" applyNumberFormat="1" applyFont="1" applyFill="1" applyBorder="1" applyAlignment="1">
      <alignment vertical="center"/>
      <protection/>
    </xf>
    <xf numFmtId="4" fontId="8" fillId="33" borderId="13" xfId="49" applyNumberFormat="1" applyFont="1" applyFill="1" applyBorder="1" applyAlignment="1">
      <alignment vertical="center"/>
      <protection/>
    </xf>
    <xf numFmtId="4" fontId="7" fillId="33" borderId="20" xfId="49" applyNumberFormat="1" applyFont="1" applyFill="1" applyBorder="1" applyAlignment="1">
      <alignment vertical="center"/>
      <protection/>
    </xf>
    <xf numFmtId="171" fontId="7" fillId="33" borderId="17" xfId="63" applyNumberFormat="1" applyFont="1" applyFill="1" applyBorder="1" applyAlignment="1">
      <alignment vertical="center"/>
    </xf>
    <xf numFmtId="171" fontId="8" fillId="33" borderId="17" xfId="63" applyNumberFormat="1" applyFont="1" applyFill="1" applyBorder="1" applyAlignment="1">
      <alignment vertical="center"/>
    </xf>
    <xf numFmtId="178" fontId="7" fillId="33" borderId="20" xfId="63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>
      <alignment vertical="center"/>
      <protection/>
    </xf>
    <xf numFmtId="0" fontId="7" fillId="0" borderId="0" xfId="49" applyNumberFormat="1" applyFont="1" applyFill="1" applyBorder="1" applyAlignment="1">
      <alignment horizontal="left" vertical="center"/>
      <protection/>
    </xf>
    <xf numFmtId="0" fontId="7" fillId="0" borderId="0" xfId="49" applyNumberFormat="1" applyFont="1" applyFill="1" applyBorder="1" applyAlignment="1">
      <alignment horizontal="left" vertical="center" wrapText="1"/>
      <protection/>
    </xf>
    <xf numFmtId="0" fontId="7" fillId="0" borderId="18" xfId="49" applyNumberFormat="1" applyFont="1" applyFill="1" applyBorder="1" applyAlignment="1">
      <alignment horizontal="left" vertical="center"/>
      <protection/>
    </xf>
    <xf numFmtId="0" fontId="8" fillId="0" borderId="21" xfId="49" applyNumberFormat="1" applyFont="1" applyFill="1" applyBorder="1" applyAlignment="1">
      <alignment/>
      <protection/>
    </xf>
    <xf numFmtId="49" fontId="8" fillId="0" borderId="21" xfId="49" applyNumberFormat="1" applyFont="1" applyFill="1" applyBorder="1" applyAlignment="1">
      <alignment/>
      <protection/>
    </xf>
    <xf numFmtId="0" fontId="6" fillId="33" borderId="0" xfId="0" applyFont="1" applyFill="1" applyAlignment="1">
      <alignment/>
    </xf>
    <xf numFmtId="49" fontId="8" fillId="34" borderId="15" xfId="49" applyNumberFormat="1" applyFont="1" applyFill="1" applyBorder="1" applyAlignment="1">
      <alignment horizontal="center" vertical="center" wrapText="1"/>
      <protection/>
    </xf>
    <xf numFmtId="49" fontId="8" fillId="34" borderId="13" xfId="49" applyNumberFormat="1" applyFont="1" applyFill="1" applyBorder="1" applyAlignment="1">
      <alignment horizontal="center" vertical="center" wrapText="1"/>
      <protection/>
    </xf>
    <xf numFmtId="49" fontId="8" fillId="34" borderId="19" xfId="49" applyNumberFormat="1" applyFont="1" applyFill="1" applyBorder="1" applyAlignment="1">
      <alignment horizontal="center" vertical="center" wrapText="1"/>
      <protection/>
    </xf>
    <xf numFmtId="49" fontId="8" fillId="34" borderId="15" xfId="49" applyNumberFormat="1" applyFont="1" applyFill="1" applyBorder="1" applyAlignment="1">
      <alignment horizontal="center" vertical="center"/>
      <protection/>
    </xf>
    <xf numFmtId="49" fontId="8" fillId="34" borderId="13" xfId="49" applyNumberFormat="1" applyFont="1" applyFill="1" applyBorder="1" applyAlignment="1">
      <alignment horizontal="center" vertical="center"/>
      <protection/>
    </xf>
    <xf numFmtId="49" fontId="8" fillId="34" borderId="19" xfId="49" applyNumberFormat="1" applyFont="1" applyFill="1" applyBorder="1" applyAlignment="1">
      <alignment horizontal="center" vertical="center"/>
      <protection/>
    </xf>
    <xf numFmtId="0" fontId="8" fillId="33" borderId="11" xfId="49" applyNumberFormat="1" applyFont="1" applyFill="1" applyBorder="1" applyAlignment="1">
      <alignment horizontal="center"/>
      <protection/>
    </xf>
    <xf numFmtId="0" fontId="8" fillId="33" borderId="21" xfId="49" applyNumberFormat="1" applyFont="1" applyFill="1" applyBorder="1" applyAlignment="1">
      <alignment horizontal="center"/>
      <protection/>
    </xf>
    <xf numFmtId="0" fontId="8" fillId="34" borderId="11" xfId="49" applyNumberFormat="1" applyFont="1" applyFill="1" applyBorder="1" applyAlignment="1">
      <alignment horizontal="center"/>
      <protection/>
    </xf>
    <xf numFmtId="0" fontId="8" fillId="34" borderId="21" xfId="49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34" borderId="16" xfId="49" applyNumberFormat="1" applyFont="1" applyFill="1" applyBorder="1" applyAlignment="1">
      <alignment horizontal="center"/>
      <protection/>
    </xf>
    <xf numFmtId="0" fontId="8" fillId="34" borderId="14" xfId="49" applyNumberFormat="1" applyFont="1" applyFill="1" applyBorder="1" applyAlignment="1">
      <alignment horizontal="center"/>
      <protection/>
    </xf>
    <xf numFmtId="0" fontId="8" fillId="34" borderId="20" xfId="49" applyNumberFormat="1" applyFont="1" applyFill="1" applyBorder="1" applyAlignment="1">
      <alignment horizontal="center"/>
      <protection/>
    </xf>
    <xf numFmtId="0" fontId="8" fillId="34" borderId="18" xfId="49" applyNumberFormat="1" applyFont="1" applyFill="1" applyBorder="1" applyAlignment="1">
      <alignment horizontal="center"/>
      <protection/>
    </xf>
    <xf numFmtId="0" fontId="8" fillId="34" borderId="12" xfId="49" applyNumberFormat="1" applyFont="1" applyFill="1" applyBorder="1" applyAlignment="1">
      <alignment horizontal="center"/>
      <protection/>
    </xf>
    <xf numFmtId="0" fontId="8" fillId="34" borderId="22" xfId="49" applyNumberFormat="1" applyFont="1" applyFill="1" applyBorder="1" applyAlignment="1">
      <alignment horizontal="center" vertical="center"/>
      <protection/>
    </xf>
    <xf numFmtId="0" fontId="8" fillId="34" borderId="23" xfId="49" applyNumberFormat="1" applyFont="1" applyFill="1" applyBorder="1" applyAlignment="1">
      <alignment horizontal="center" vertical="center"/>
      <protection/>
    </xf>
    <xf numFmtId="0" fontId="8" fillId="34" borderId="24" xfId="49" applyNumberFormat="1" applyFont="1" applyFill="1" applyBorder="1" applyAlignment="1">
      <alignment horizontal="center" vertical="center"/>
      <protection/>
    </xf>
    <xf numFmtId="0" fontId="6" fillId="0" borderId="0" xfId="49" applyFont="1" applyFill="1" applyAlignment="1">
      <alignment horizontal="left" wrapText="1"/>
      <protection/>
    </xf>
    <xf numFmtId="0" fontId="5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49" applyFont="1" applyFill="1" applyAlignment="1">
      <alignment horizontal="justify" vertical="top" wrapText="1"/>
      <protection/>
    </xf>
    <xf numFmtId="0" fontId="6" fillId="33" borderId="0" xfId="49" applyFont="1" applyFill="1" applyAlignment="1">
      <alignment horizontal="justify" vertical="top" wrapText="1"/>
      <protection/>
    </xf>
    <xf numFmtId="0" fontId="7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0" borderId="21" xfId="49" applyNumberFormat="1" applyFont="1" applyFill="1" applyBorder="1" applyAlignment="1">
      <alignment/>
      <protection/>
    </xf>
    <xf numFmtId="0" fontId="53" fillId="0" borderId="0" xfId="49" applyNumberFormat="1" applyFont="1" applyFill="1" applyBorder="1" applyAlignment="1">
      <alignment horizontal="left" vertical="center" wrapText="1"/>
      <protection/>
    </xf>
    <xf numFmtId="0" fontId="6" fillId="33" borderId="0" xfId="49" applyFont="1" applyFill="1" applyAlignment="1">
      <alignment horizontal="left" vertical="top" wrapText="1"/>
      <protection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5" fillId="33" borderId="21" xfId="49" applyFont="1" applyFill="1" applyBorder="1" applyAlignment="1">
      <alignment horizontal="center" vertical="center"/>
      <protection/>
    </xf>
    <xf numFmtId="0" fontId="2" fillId="33" borderId="21" xfId="49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8" fillId="34" borderId="21" xfId="49" applyNumberFormat="1" applyFont="1" applyFill="1" applyBorder="1" applyAlignment="1">
      <alignment horizontal="right"/>
      <protection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38100</xdr:rowOff>
    </xdr:from>
    <xdr:to>
      <xdr:col>5</xdr:col>
      <xdr:colOff>1143000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810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showGridLines="0" tabSelected="1" zoomScale="70" zoomScaleNormal="7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92.8515625" style="33" customWidth="1"/>
    <col min="2" max="10" width="18.8515625" style="33" bestFit="1" customWidth="1"/>
    <col min="11" max="11" width="20.140625" style="33" bestFit="1" customWidth="1"/>
    <col min="12" max="13" width="18.8515625" style="33" bestFit="1" customWidth="1"/>
    <col min="14" max="14" width="20.140625" style="33" bestFit="1" customWidth="1"/>
    <col min="15" max="15" width="23.00390625" style="33" bestFit="1" customWidth="1"/>
    <col min="16" max="16" width="12.00390625" style="33" bestFit="1" customWidth="1"/>
    <col min="17" max="16384" width="9.140625" style="33" customWidth="1"/>
  </cols>
  <sheetData>
    <row r="1" spans="3:4" ht="15.75">
      <c r="C1" s="34"/>
      <c r="D1" s="34"/>
    </row>
    <row r="2" spans="2:4" ht="15.75">
      <c r="B2" s="35"/>
      <c r="C2" s="34"/>
      <c r="D2" s="34"/>
    </row>
    <row r="3" spans="3:4" ht="15.75">
      <c r="C3" s="34"/>
      <c r="D3" s="34"/>
    </row>
    <row r="4" spans="1:4" ht="15.75">
      <c r="A4" s="36"/>
      <c r="B4" s="36"/>
      <c r="C4" s="37"/>
      <c r="D4" s="34"/>
    </row>
    <row r="5" spans="1:15" ht="16.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6.5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ht="16.5">
      <c r="A7" s="132" t="s">
        <v>11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5" ht="16.5">
      <c r="A8" s="131" t="s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ht="16.5">
      <c r="A9" s="131" t="s">
        <v>100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4" ht="15.75">
      <c r="A10" s="35"/>
      <c r="B10" s="35"/>
      <c r="C10" s="35"/>
      <c r="N10" s="73"/>
    </row>
    <row r="11" spans="1:15" ht="15.75">
      <c r="A11" s="38"/>
      <c r="B11" s="38"/>
      <c r="C11" s="39"/>
      <c r="N11" s="76"/>
      <c r="O11" s="159" t="s">
        <v>102</v>
      </c>
    </row>
    <row r="12" spans="1:15" ht="15.75">
      <c r="A12" s="40" t="s">
        <v>29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>
        <v>1</v>
      </c>
    </row>
    <row r="13" spans="1:17" ht="15.75">
      <c r="A13" s="138" t="s">
        <v>2</v>
      </c>
      <c r="B13" s="133" t="s">
        <v>30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34"/>
      <c r="Q13" s="34"/>
    </row>
    <row r="14" spans="1:17" ht="15.75">
      <c r="A14" s="139"/>
      <c r="B14" s="135" t="s">
        <v>31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34"/>
      <c r="Q14" s="34"/>
    </row>
    <row r="15" spans="1:17" ht="15.75">
      <c r="A15" s="139"/>
      <c r="B15" s="129" t="s">
        <v>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7"/>
      <c r="O15" s="60" t="s">
        <v>32</v>
      </c>
      <c r="P15" s="34"/>
      <c r="Q15" s="34"/>
    </row>
    <row r="16" spans="1:17" ht="15.75">
      <c r="A16" s="139"/>
      <c r="B16" s="121" t="s">
        <v>76</v>
      </c>
      <c r="C16" s="124" t="s">
        <v>77</v>
      </c>
      <c r="D16" s="121" t="s">
        <v>78</v>
      </c>
      <c r="E16" s="124" t="s">
        <v>79</v>
      </c>
      <c r="F16" s="121" t="s">
        <v>84</v>
      </c>
      <c r="G16" s="124" t="s">
        <v>85</v>
      </c>
      <c r="H16" s="121" t="s">
        <v>86</v>
      </c>
      <c r="I16" s="124" t="s">
        <v>87</v>
      </c>
      <c r="J16" s="121" t="s">
        <v>96</v>
      </c>
      <c r="K16" s="124" t="s">
        <v>97</v>
      </c>
      <c r="L16" s="121" t="s">
        <v>98</v>
      </c>
      <c r="M16" s="124" t="s">
        <v>99</v>
      </c>
      <c r="N16" s="61" t="s">
        <v>33</v>
      </c>
      <c r="O16" s="62" t="s">
        <v>34</v>
      </c>
      <c r="P16" s="34"/>
      <c r="Q16" s="34"/>
    </row>
    <row r="17" spans="1:17" ht="15.75">
      <c r="A17" s="139"/>
      <c r="B17" s="122"/>
      <c r="C17" s="125"/>
      <c r="D17" s="122"/>
      <c r="E17" s="125"/>
      <c r="F17" s="122"/>
      <c r="G17" s="125"/>
      <c r="H17" s="122"/>
      <c r="I17" s="125"/>
      <c r="J17" s="122"/>
      <c r="K17" s="125"/>
      <c r="L17" s="122"/>
      <c r="M17" s="125"/>
      <c r="N17" s="63" t="s">
        <v>35</v>
      </c>
      <c r="O17" s="62" t="s">
        <v>36</v>
      </c>
      <c r="P17" s="34"/>
      <c r="Q17" s="34"/>
    </row>
    <row r="18" spans="1:17" ht="15.75">
      <c r="A18" s="139"/>
      <c r="B18" s="122"/>
      <c r="C18" s="125"/>
      <c r="D18" s="122"/>
      <c r="E18" s="125"/>
      <c r="F18" s="122"/>
      <c r="G18" s="125"/>
      <c r="H18" s="122"/>
      <c r="I18" s="125"/>
      <c r="J18" s="122"/>
      <c r="K18" s="125"/>
      <c r="L18" s="122"/>
      <c r="M18" s="125"/>
      <c r="N18" s="63" t="s">
        <v>37</v>
      </c>
      <c r="O18" s="64" t="s">
        <v>38</v>
      </c>
      <c r="P18" s="34"/>
      <c r="Q18" s="34"/>
    </row>
    <row r="19" spans="1:17" ht="15.75">
      <c r="A19" s="140"/>
      <c r="B19" s="123"/>
      <c r="C19" s="126"/>
      <c r="D19" s="123"/>
      <c r="E19" s="126"/>
      <c r="F19" s="123"/>
      <c r="G19" s="126"/>
      <c r="H19" s="123"/>
      <c r="I19" s="126"/>
      <c r="J19" s="123"/>
      <c r="K19" s="126"/>
      <c r="L19" s="123"/>
      <c r="M19" s="126"/>
      <c r="N19" s="65" t="s">
        <v>9</v>
      </c>
      <c r="O19" s="66" t="s">
        <v>10</v>
      </c>
      <c r="P19" s="34"/>
      <c r="Q19" s="34"/>
    </row>
    <row r="20" spans="1:17" s="75" customFormat="1" ht="18" customHeight="1">
      <c r="A20" s="114" t="s">
        <v>12</v>
      </c>
      <c r="B20" s="90">
        <f>B21+B24+B27+B28</f>
        <v>2739584959.8799996</v>
      </c>
      <c r="C20" s="90">
        <f aca="true" t="shared" si="0" ref="C20:M20">C21+C24+C27+C28</f>
        <v>3097127161.4100003</v>
      </c>
      <c r="D20" s="90">
        <f t="shared" si="0"/>
        <v>2611364751.3300004</v>
      </c>
      <c r="E20" s="90">
        <f t="shared" si="0"/>
        <v>5599209809.63</v>
      </c>
      <c r="F20" s="90">
        <f t="shared" si="0"/>
        <v>2597105100.41</v>
      </c>
      <c r="G20" s="90">
        <f t="shared" si="0"/>
        <v>2976910845.86</v>
      </c>
      <c r="H20" s="90">
        <f t="shared" si="0"/>
        <v>2885984162.7300005</v>
      </c>
      <c r="I20" s="90">
        <f t="shared" si="0"/>
        <v>2805097857.26</v>
      </c>
      <c r="J20" s="90">
        <f t="shared" si="0"/>
        <v>2892018226.6500006</v>
      </c>
      <c r="K20" s="90">
        <f t="shared" si="0"/>
        <v>3925265041.5</v>
      </c>
      <c r="L20" s="90">
        <f t="shared" si="0"/>
        <v>2759456934.7999997</v>
      </c>
      <c r="M20" s="90">
        <f t="shared" si="0"/>
        <v>2983504663.28</v>
      </c>
      <c r="N20" s="91">
        <f aca="true" t="shared" si="1" ref="N20:N33">SUM(B20:M20)</f>
        <v>37872629514.740005</v>
      </c>
      <c r="O20" s="102">
        <f>O21+O24+O27+O28</f>
        <v>13698591.43</v>
      </c>
      <c r="P20" s="74"/>
      <c r="Q20" s="84"/>
    </row>
    <row r="21" spans="1:17" s="75" customFormat="1" ht="14.25" customHeight="1">
      <c r="A21" s="115" t="s">
        <v>39</v>
      </c>
      <c r="B21" s="92">
        <f>B22+B23</f>
        <v>1346064708.25</v>
      </c>
      <c r="C21" s="93">
        <f aca="true" t="shared" si="2" ref="C21:M21">C22+C23</f>
        <v>1624795666.64</v>
      </c>
      <c r="D21" s="94">
        <f t="shared" si="2"/>
        <v>1080781395.4</v>
      </c>
      <c r="E21" s="94">
        <f t="shared" si="2"/>
        <v>2863856462.63</v>
      </c>
      <c r="F21" s="94">
        <f t="shared" si="2"/>
        <v>1366003977.08</v>
      </c>
      <c r="G21" s="94">
        <f t="shared" si="2"/>
        <v>1368705138.93</v>
      </c>
      <c r="H21" s="94">
        <f t="shared" si="2"/>
        <v>1365162522.16</v>
      </c>
      <c r="I21" s="94">
        <f t="shared" si="2"/>
        <v>1358307472.63</v>
      </c>
      <c r="J21" s="94">
        <f t="shared" si="2"/>
        <v>1364374665.0700002</v>
      </c>
      <c r="K21" s="94">
        <f t="shared" si="2"/>
        <v>1809133018.66</v>
      </c>
      <c r="L21" s="94">
        <f t="shared" si="2"/>
        <v>1285612590.6499999</v>
      </c>
      <c r="M21" s="94">
        <f t="shared" si="2"/>
        <v>1422845194.02</v>
      </c>
      <c r="N21" s="94">
        <f t="shared" si="1"/>
        <v>18255642812.12</v>
      </c>
      <c r="O21" s="95">
        <f>O22+O23</f>
        <v>3012365.74</v>
      </c>
      <c r="P21" s="74"/>
      <c r="Q21" s="84"/>
    </row>
    <row r="22" spans="1:17" s="75" customFormat="1" ht="14.25" customHeight="1">
      <c r="A22" s="115" t="s">
        <v>43</v>
      </c>
      <c r="B22" s="94">
        <v>1201497037.83</v>
      </c>
      <c r="C22" s="94">
        <v>1476044994.38</v>
      </c>
      <c r="D22" s="94">
        <v>932421684.77</v>
      </c>
      <c r="E22" s="94">
        <v>2553465841.54</v>
      </c>
      <c r="F22" s="94">
        <v>1206149205.87</v>
      </c>
      <c r="G22" s="94">
        <v>1212073343.01</v>
      </c>
      <c r="H22" s="94">
        <v>1221464322.22</v>
      </c>
      <c r="I22" s="94">
        <v>1215132964.01</v>
      </c>
      <c r="J22" s="94">
        <v>1220482826.93</v>
      </c>
      <c r="K22" s="94">
        <v>1666714365.45</v>
      </c>
      <c r="L22" s="94">
        <v>1140935123.81</v>
      </c>
      <c r="M22" s="106">
        <v>1280871134.62</v>
      </c>
      <c r="N22" s="94">
        <f t="shared" si="1"/>
        <v>16327252844.440002</v>
      </c>
      <c r="O22" s="111">
        <f>2733472.96</f>
        <v>2733472.96</v>
      </c>
      <c r="P22" s="73"/>
      <c r="Q22" s="84"/>
    </row>
    <row r="23" spans="1:17" s="75" customFormat="1" ht="14.25" customHeight="1">
      <c r="A23" s="115" t="s">
        <v>44</v>
      </c>
      <c r="B23" s="94">
        <v>144567670.42</v>
      </c>
      <c r="C23" s="94">
        <v>148750672.26</v>
      </c>
      <c r="D23" s="94">
        <v>148359710.63</v>
      </c>
      <c r="E23" s="94">
        <v>310390621.09</v>
      </c>
      <c r="F23" s="94">
        <v>159854771.21</v>
      </c>
      <c r="G23" s="94">
        <v>156631795.92</v>
      </c>
      <c r="H23" s="94">
        <v>143698199.94</v>
      </c>
      <c r="I23" s="94">
        <v>143174508.62</v>
      </c>
      <c r="J23" s="94">
        <v>143891838.14</v>
      </c>
      <c r="K23" s="94">
        <v>142418653.21</v>
      </c>
      <c r="L23" s="94">
        <v>144677466.84</v>
      </c>
      <c r="M23" s="106">
        <v>141974059.4</v>
      </c>
      <c r="N23" s="94">
        <f t="shared" si="1"/>
        <v>1928389967.6799996</v>
      </c>
      <c r="O23" s="107">
        <f>278892.78</f>
        <v>278892.78</v>
      </c>
      <c r="P23" s="74"/>
      <c r="Q23" s="84"/>
    </row>
    <row r="24" spans="1:17" s="75" customFormat="1" ht="15.75">
      <c r="A24" s="115" t="s">
        <v>40</v>
      </c>
      <c r="B24" s="92">
        <f>B25+B26</f>
        <v>1327478630.49</v>
      </c>
      <c r="C24" s="93">
        <f aca="true" t="shared" si="3" ref="C24:M24">C25+C26</f>
        <v>1337386546.97</v>
      </c>
      <c r="D24" s="94">
        <f t="shared" si="3"/>
        <v>1337583840.74</v>
      </c>
      <c r="E24" s="94">
        <f t="shared" si="3"/>
        <v>2522627159.63</v>
      </c>
      <c r="F24" s="94">
        <f t="shared" si="3"/>
        <v>1217461750.75</v>
      </c>
      <c r="G24" s="94">
        <f t="shared" si="3"/>
        <v>1459166110.25</v>
      </c>
      <c r="H24" s="94">
        <f t="shared" si="3"/>
        <v>1339339550.15</v>
      </c>
      <c r="I24" s="94">
        <f t="shared" si="3"/>
        <v>1347325415.01</v>
      </c>
      <c r="J24" s="94">
        <f t="shared" si="3"/>
        <v>1347423638.03</v>
      </c>
      <c r="K24" s="94">
        <f t="shared" si="3"/>
        <v>2018896152.8</v>
      </c>
      <c r="L24" s="94">
        <f t="shared" si="3"/>
        <v>1355065038.26</v>
      </c>
      <c r="M24" s="106">
        <f t="shared" si="3"/>
        <v>1378425859.32</v>
      </c>
      <c r="N24" s="94">
        <f t="shared" si="1"/>
        <v>17988179692.4</v>
      </c>
      <c r="O24" s="107">
        <f>O25+O26</f>
        <v>0</v>
      </c>
      <c r="P24" s="74"/>
      <c r="Q24" s="84"/>
    </row>
    <row r="25" spans="1:17" s="75" customFormat="1" ht="15.75">
      <c r="A25" s="115" t="s">
        <v>45</v>
      </c>
      <c r="B25" s="94">
        <v>1013085837.35</v>
      </c>
      <c r="C25" s="94">
        <v>1013738552.59</v>
      </c>
      <c r="D25" s="94">
        <v>1014499897.56</v>
      </c>
      <c r="E25" s="94">
        <v>1920088896.93</v>
      </c>
      <c r="F25" s="94">
        <v>922015550.75</v>
      </c>
      <c r="G25" s="94">
        <v>1099800694.64</v>
      </c>
      <c r="H25" s="94">
        <v>1011501712.91</v>
      </c>
      <c r="I25" s="94">
        <v>1011578472.11</v>
      </c>
      <c r="J25" s="94">
        <v>1011430692.98</v>
      </c>
      <c r="K25" s="94">
        <v>1520151860.81</v>
      </c>
      <c r="L25" s="94">
        <v>1016652853.08</v>
      </c>
      <c r="M25" s="106">
        <v>1039180560.11</v>
      </c>
      <c r="N25" s="94">
        <f t="shared" si="1"/>
        <v>13593725581.82</v>
      </c>
      <c r="O25" s="107">
        <v>0</v>
      </c>
      <c r="P25" s="74"/>
      <c r="Q25" s="84"/>
    </row>
    <row r="26" spans="1:17" s="75" customFormat="1" ht="15.75">
      <c r="A26" s="115" t="s">
        <v>46</v>
      </c>
      <c r="B26" s="94">
        <v>314392793.14</v>
      </c>
      <c r="C26" s="94">
        <v>323647994.38</v>
      </c>
      <c r="D26" s="94">
        <v>323083943.18</v>
      </c>
      <c r="E26" s="94">
        <v>602538262.7</v>
      </c>
      <c r="F26" s="94">
        <v>295446200</v>
      </c>
      <c r="G26" s="94">
        <v>359365415.61</v>
      </c>
      <c r="H26" s="94">
        <v>327837837.24</v>
      </c>
      <c r="I26" s="94">
        <v>335746942.9</v>
      </c>
      <c r="J26" s="94">
        <v>335992945.05</v>
      </c>
      <c r="K26" s="94">
        <v>498744291.99</v>
      </c>
      <c r="L26" s="94">
        <v>338412185.18</v>
      </c>
      <c r="M26" s="106">
        <v>339245299.21</v>
      </c>
      <c r="N26" s="94">
        <f t="shared" si="1"/>
        <v>4394454110.58</v>
      </c>
      <c r="O26" s="107">
        <v>0</v>
      </c>
      <c r="P26" s="74"/>
      <c r="Q26" s="84"/>
    </row>
    <row r="27" spans="1:17" s="75" customFormat="1" ht="31.5">
      <c r="A27" s="116" t="s">
        <v>60</v>
      </c>
      <c r="B27" s="96">
        <v>66041621.14</v>
      </c>
      <c r="C27" s="96">
        <v>134944947.8</v>
      </c>
      <c r="D27" s="96">
        <v>192999515.19</v>
      </c>
      <c r="E27" s="96">
        <v>212726187.37</v>
      </c>
      <c r="F27" s="96">
        <v>13639372.58</v>
      </c>
      <c r="G27" s="96">
        <v>149039596.68</v>
      </c>
      <c r="H27" s="96">
        <v>181482090.42</v>
      </c>
      <c r="I27" s="96">
        <v>99464969.62</v>
      </c>
      <c r="J27" s="96">
        <v>180219923.55</v>
      </c>
      <c r="K27" s="96">
        <v>97235870.04</v>
      </c>
      <c r="L27" s="96">
        <v>118779305.89</v>
      </c>
      <c r="M27" s="108">
        <v>182233609.94</v>
      </c>
      <c r="N27" s="96">
        <f t="shared" si="1"/>
        <v>1628807010.22</v>
      </c>
      <c r="O27" s="111">
        <f>10686225.69</f>
        <v>10686225.69</v>
      </c>
      <c r="P27" s="74"/>
      <c r="Q27" s="84"/>
    </row>
    <row r="28" spans="1:17" s="75" customFormat="1" ht="15.75">
      <c r="A28" s="116" t="s">
        <v>89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108">
        <v>0</v>
      </c>
      <c r="N28" s="96">
        <f t="shared" si="1"/>
        <v>0</v>
      </c>
      <c r="O28" s="111">
        <v>0</v>
      </c>
      <c r="P28" s="74"/>
      <c r="Q28" s="84"/>
    </row>
    <row r="29" spans="1:17" s="75" customFormat="1" ht="16.5" customHeight="1">
      <c r="A29" s="114" t="s">
        <v>41</v>
      </c>
      <c r="B29" s="97">
        <f aca="true" t="shared" si="4" ref="B29:O29">SUM(B30:B33)</f>
        <v>57803039.58</v>
      </c>
      <c r="C29" s="97">
        <f t="shared" si="4"/>
        <v>19345951.680000003</v>
      </c>
      <c r="D29" s="97">
        <f t="shared" si="4"/>
        <v>22059000.8</v>
      </c>
      <c r="E29" s="97">
        <f t="shared" si="4"/>
        <v>662369776.24</v>
      </c>
      <c r="F29" s="97">
        <f t="shared" si="4"/>
        <v>276300016.81</v>
      </c>
      <c r="G29" s="97">
        <f t="shared" si="4"/>
        <v>44607835.42</v>
      </c>
      <c r="H29" s="97">
        <f t="shared" si="4"/>
        <v>626509855.81</v>
      </c>
      <c r="I29" s="97">
        <f t="shared" si="4"/>
        <v>196779324.73000002</v>
      </c>
      <c r="J29" s="97">
        <f t="shared" si="4"/>
        <v>18292898.509999998</v>
      </c>
      <c r="K29" s="97">
        <f t="shared" si="4"/>
        <v>784880192.01</v>
      </c>
      <c r="L29" s="97">
        <f t="shared" si="4"/>
        <v>788371019.35</v>
      </c>
      <c r="M29" s="109">
        <f>SUM(M30:M33)</f>
        <v>92286329.10000001</v>
      </c>
      <c r="N29" s="98">
        <f t="shared" si="1"/>
        <v>3589605240.04</v>
      </c>
      <c r="O29" s="112">
        <f t="shared" si="4"/>
        <v>0</v>
      </c>
      <c r="P29" s="74"/>
      <c r="Q29" s="84"/>
    </row>
    <row r="30" spans="1:17" s="75" customFormat="1" ht="15.75">
      <c r="A30" s="115" t="s">
        <v>80</v>
      </c>
      <c r="B30" s="94">
        <v>1505605.05</v>
      </c>
      <c r="C30" s="94">
        <v>1625104.99</v>
      </c>
      <c r="D30" s="94">
        <v>2311453.84</v>
      </c>
      <c r="E30" s="94">
        <v>1674719.44</v>
      </c>
      <c r="F30" s="94">
        <v>1379519.56</v>
      </c>
      <c r="G30" s="94">
        <v>1465132.06</v>
      </c>
      <c r="H30" s="94">
        <v>1825068.38</v>
      </c>
      <c r="I30" s="94">
        <v>2075786.58</v>
      </c>
      <c r="J30" s="94">
        <v>1587481.4</v>
      </c>
      <c r="K30" s="94">
        <v>1843965.15</v>
      </c>
      <c r="L30" s="94">
        <v>1769439.24</v>
      </c>
      <c r="M30" s="106">
        <v>2517928.32</v>
      </c>
      <c r="N30" s="94">
        <f t="shared" si="1"/>
        <v>21581204.009999998</v>
      </c>
      <c r="O30" s="107">
        <v>0</v>
      </c>
      <c r="P30" s="74"/>
      <c r="Q30" s="84"/>
    </row>
    <row r="31" spans="1:20" s="75" customFormat="1" ht="15.75">
      <c r="A31" s="115" t="s">
        <v>81</v>
      </c>
      <c r="B31" s="94">
        <v>44391936.59</v>
      </c>
      <c r="C31" s="94">
        <v>13712214.38</v>
      </c>
      <c r="D31" s="94">
        <v>18170716.64</v>
      </c>
      <c r="E31" s="94">
        <v>252036731.89</v>
      </c>
      <c r="F31" s="94">
        <v>7132886.05</v>
      </c>
      <c r="G31" s="94">
        <v>22761118.87</v>
      </c>
      <c r="H31" s="94">
        <v>18863102.54</v>
      </c>
      <c r="I31" s="94">
        <v>20625058.07</v>
      </c>
      <c r="J31" s="94">
        <v>15245096.81</v>
      </c>
      <c r="K31" s="94">
        <v>16337909.29</v>
      </c>
      <c r="L31" s="94">
        <v>11631248.51</v>
      </c>
      <c r="M31" s="106">
        <v>17302552.5</v>
      </c>
      <c r="N31" s="94">
        <f t="shared" si="1"/>
        <v>458210572.14000005</v>
      </c>
      <c r="O31" s="111">
        <v>0</v>
      </c>
      <c r="P31" s="142" t="s">
        <v>64</v>
      </c>
      <c r="Q31" s="142"/>
      <c r="R31" s="142"/>
      <c r="S31" s="142"/>
      <c r="T31" s="142"/>
    </row>
    <row r="32" spans="1:22" s="75" customFormat="1" ht="15.75" customHeight="1">
      <c r="A32" s="115" t="s">
        <v>82</v>
      </c>
      <c r="B32" s="94">
        <v>2507909.6</v>
      </c>
      <c r="C32" s="94">
        <v>3545529.39</v>
      </c>
      <c r="D32" s="94">
        <v>1183118.91</v>
      </c>
      <c r="E32" s="94">
        <v>124274612.03</v>
      </c>
      <c r="F32" s="94">
        <v>6220050.07</v>
      </c>
      <c r="G32" s="94">
        <v>553754.97</v>
      </c>
      <c r="H32" s="94">
        <v>340422.26</v>
      </c>
      <c r="I32" s="94">
        <v>724547.97</v>
      </c>
      <c r="J32" s="94">
        <v>854064.24</v>
      </c>
      <c r="K32" s="94">
        <v>67261802.25</v>
      </c>
      <c r="L32" s="94">
        <v>11638040.15</v>
      </c>
      <c r="M32" s="106">
        <v>71812847.01</v>
      </c>
      <c r="N32" s="94">
        <f t="shared" si="1"/>
        <v>290916698.85</v>
      </c>
      <c r="O32" s="107">
        <v>0</v>
      </c>
      <c r="P32" s="142"/>
      <c r="Q32" s="142"/>
      <c r="R32" s="142"/>
      <c r="S32" s="142"/>
      <c r="T32" s="142"/>
      <c r="U32" s="58"/>
      <c r="V32" s="58"/>
    </row>
    <row r="33" spans="1:22" s="75" customFormat="1" ht="15.75">
      <c r="A33" s="117" t="s">
        <v>83</v>
      </c>
      <c r="B33" s="99">
        <v>9397588.34</v>
      </c>
      <c r="C33" s="99">
        <v>463102.92</v>
      </c>
      <c r="D33" s="99">
        <v>393711.41</v>
      </c>
      <c r="E33" s="99">
        <v>284383712.88</v>
      </c>
      <c r="F33" s="99">
        <v>261567561.13</v>
      </c>
      <c r="G33" s="99">
        <v>19827829.52</v>
      </c>
      <c r="H33" s="99">
        <v>605481262.63</v>
      </c>
      <c r="I33" s="99">
        <v>173353932.11</v>
      </c>
      <c r="J33" s="99">
        <v>606256.06</v>
      </c>
      <c r="K33" s="99">
        <v>699436515.32</v>
      </c>
      <c r="L33" s="99">
        <v>763332291.45</v>
      </c>
      <c r="M33" s="110">
        <v>653001.27</v>
      </c>
      <c r="N33" s="99">
        <f t="shared" si="1"/>
        <v>2818896765.0400004</v>
      </c>
      <c r="O33" s="113">
        <v>0</v>
      </c>
      <c r="Q33" s="84"/>
      <c r="U33" s="58"/>
      <c r="V33" s="58"/>
    </row>
    <row r="34" spans="1:17" s="75" customFormat="1" ht="15.75">
      <c r="A34" s="83" t="s">
        <v>5</v>
      </c>
      <c r="B34" s="100">
        <f aca="true" t="shared" si="5" ref="B34:O34">B20-B29</f>
        <v>2681781920.2999997</v>
      </c>
      <c r="C34" s="100">
        <f t="shared" si="5"/>
        <v>3077781209.7300005</v>
      </c>
      <c r="D34" s="100">
        <f t="shared" si="5"/>
        <v>2589305750.53</v>
      </c>
      <c r="E34" s="100">
        <f t="shared" si="5"/>
        <v>4936840033.39</v>
      </c>
      <c r="F34" s="100">
        <f t="shared" si="5"/>
        <v>2320805083.6</v>
      </c>
      <c r="G34" s="100">
        <f t="shared" si="5"/>
        <v>2932303010.44</v>
      </c>
      <c r="H34" s="100">
        <f t="shared" si="5"/>
        <v>2259474306.9200006</v>
      </c>
      <c r="I34" s="100">
        <f t="shared" si="5"/>
        <v>2608318532.53</v>
      </c>
      <c r="J34" s="100">
        <f t="shared" si="5"/>
        <v>2873725328.1400003</v>
      </c>
      <c r="K34" s="100">
        <f t="shared" si="5"/>
        <v>3140384849.49</v>
      </c>
      <c r="L34" s="100">
        <f t="shared" si="5"/>
        <v>1971085915.4499998</v>
      </c>
      <c r="M34" s="100">
        <f t="shared" si="5"/>
        <v>2891218334.1800003</v>
      </c>
      <c r="N34" s="100">
        <f t="shared" si="5"/>
        <v>34283024274.700005</v>
      </c>
      <c r="O34" s="101">
        <f t="shared" si="5"/>
        <v>13698591.43</v>
      </c>
      <c r="P34" s="87"/>
      <c r="Q34" s="84"/>
    </row>
    <row r="35" spans="1:15" ht="15.75">
      <c r="A35" s="43"/>
      <c r="B35" s="43"/>
      <c r="C35" s="43"/>
      <c r="D35" s="43"/>
      <c r="E35" s="43"/>
      <c r="F35" s="44"/>
      <c r="G35" s="44"/>
      <c r="H35" s="44"/>
      <c r="I35" s="44"/>
      <c r="J35" s="44"/>
      <c r="K35" s="44"/>
      <c r="L35" s="44"/>
      <c r="M35" s="43"/>
      <c r="N35" s="43"/>
      <c r="O35" s="43"/>
    </row>
    <row r="36" spans="1:15" ht="15.75">
      <c r="A36" s="130" t="s">
        <v>6</v>
      </c>
      <c r="B36" s="130"/>
      <c r="C36" s="130"/>
      <c r="D36" s="130"/>
      <c r="E36" s="130"/>
      <c r="F36" s="129" t="s">
        <v>7</v>
      </c>
      <c r="G36" s="130"/>
      <c r="H36" s="130"/>
      <c r="I36" s="130"/>
      <c r="J36" s="130"/>
      <c r="K36" s="130"/>
      <c r="L36" s="129" t="s">
        <v>42</v>
      </c>
      <c r="M36" s="130"/>
      <c r="N36" s="130"/>
      <c r="O36" s="130"/>
    </row>
    <row r="37" spans="1:15" ht="15.75">
      <c r="A37" s="118" t="s">
        <v>13</v>
      </c>
      <c r="B37" s="45"/>
      <c r="C37" s="45"/>
      <c r="D37" s="45"/>
      <c r="E37" s="45"/>
      <c r="F37" s="46"/>
      <c r="G37" s="47"/>
      <c r="H37" s="47"/>
      <c r="I37" s="47"/>
      <c r="J37" s="47"/>
      <c r="K37" s="103">
        <f>77365111096.86</f>
        <v>77365111096.86</v>
      </c>
      <c r="L37" s="127" t="s">
        <v>14</v>
      </c>
      <c r="M37" s="128"/>
      <c r="N37" s="128"/>
      <c r="O37" s="128"/>
    </row>
    <row r="38" spans="1:17" ht="15.75">
      <c r="A38" s="118" t="s">
        <v>65</v>
      </c>
      <c r="B38" s="86"/>
      <c r="C38" s="86"/>
      <c r="D38" s="86"/>
      <c r="E38" s="86"/>
      <c r="F38" s="85"/>
      <c r="G38" s="42"/>
      <c r="H38" s="49"/>
      <c r="I38" s="49"/>
      <c r="J38" s="49"/>
      <c r="K38" s="50">
        <v>0</v>
      </c>
      <c r="L38" s="127" t="s">
        <v>14</v>
      </c>
      <c r="M38" s="128"/>
      <c r="N38" s="128"/>
      <c r="O38" s="128"/>
      <c r="P38" s="34"/>
      <c r="Q38" s="34"/>
    </row>
    <row r="39" spans="1:17" ht="15.75">
      <c r="A39" s="119" t="s">
        <v>66</v>
      </c>
      <c r="B39" s="86"/>
      <c r="C39" s="86"/>
      <c r="D39" s="86"/>
      <c r="E39" s="86"/>
      <c r="F39" s="85"/>
      <c r="G39" s="42"/>
      <c r="H39" s="49"/>
      <c r="I39" s="49"/>
      <c r="J39" s="49"/>
      <c r="K39" s="50">
        <v>0</v>
      </c>
      <c r="L39" s="127" t="s">
        <v>14</v>
      </c>
      <c r="M39" s="128"/>
      <c r="N39" s="128"/>
      <c r="O39" s="128"/>
      <c r="P39" s="34"/>
      <c r="Q39" s="34"/>
    </row>
    <row r="40" spans="1:17" ht="15.75">
      <c r="A40" s="119" t="s">
        <v>67</v>
      </c>
      <c r="B40" s="86"/>
      <c r="C40" s="86"/>
      <c r="D40" s="86"/>
      <c r="E40" s="86"/>
      <c r="F40" s="85"/>
      <c r="G40" s="42"/>
      <c r="H40" s="49"/>
      <c r="I40" s="49"/>
      <c r="J40" s="49"/>
      <c r="K40" s="103">
        <f>K37-K38-K39</f>
        <v>77365111096.86</v>
      </c>
      <c r="L40" s="127" t="s">
        <v>14</v>
      </c>
      <c r="M40" s="128"/>
      <c r="N40" s="128"/>
      <c r="O40" s="128"/>
      <c r="P40" s="34"/>
      <c r="Q40" s="34"/>
    </row>
    <row r="41" spans="1:17" ht="15.75">
      <c r="A41" s="67" t="s">
        <v>68</v>
      </c>
      <c r="B41" s="68"/>
      <c r="C41" s="68"/>
      <c r="D41" s="68"/>
      <c r="E41" s="68"/>
      <c r="F41" s="69"/>
      <c r="G41" s="60"/>
      <c r="H41" s="70"/>
      <c r="I41" s="70"/>
      <c r="J41" s="70"/>
      <c r="K41" s="104">
        <f>N34+O34</f>
        <v>34296722866.130005</v>
      </c>
      <c r="L41" s="71"/>
      <c r="M41" s="72"/>
      <c r="N41" s="72"/>
      <c r="O41" s="158">
        <f>K41/K40*100</f>
        <v>44.33099413919409</v>
      </c>
      <c r="P41" s="34"/>
      <c r="Q41" s="34"/>
    </row>
    <row r="42" spans="1:17" ht="15.75">
      <c r="A42" s="148" t="s">
        <v>69</v>
      </c>
      <c r="B42" s="148"/>
      <c r="C42" s="148"/>
      <c r="D42" s="148"/>
      <c r="E42" s="148"/>
      <c r="F42" s="52"/>
      <c r="G42" s="44"/>
      <c r="H42" s="44"/>
      <c r="I42" s="44"/>
      <c r="J42" s="44"/>
      <c r="K42" s="103">
        <f>$K$40*O42/100</f>
        <v>37908904437.4614</v>
      </c>
      <c r="L42" s="48"/>
      <c r="M42" s="53"/>
      <c r="N42" s="53"/>
      <c r="O42" s="51">
        <v>49</v>
      </c>
      <c r="P42" s="34"/>
      <c r="Q42" s="34"/>
    </row>
    <row r="43" spans="1:17" ht="15.75">
      <c r="A43" s="118" t="s">
        <v>70</v>
      </c>
      <c r="B43" s="118"/>
      <c r="C43" s="118"/>
      <c r="D43" s="118"/>
      <c r="E43" s="118"/>
      <c r="F43" s="52"/>
      <c r="G43" s="44"/>
      <c r="H43" s="44"/>
      <c r="I43" s="44"/>
      <c r="J43" s="44"/>
      <c r="K43" s="103">
        <f>$K$40*O43/100</f>
        <v>36013459215.58833</v>
      </c>
      <c r="L43" s="48"/>
      <c r="M43" s="53"/>
      <c r="N43" s="53"/>
      <c r="O43" s="53">
        <f>O42*0.95</f>
        <v>46.55</v>
      </c>
      <c r="P43" s="34"/>
      <c r="Q43" s="34"/>
    </row>
    <row r="44" spans="1:17" ht="15.75">
      <c r="A44" s="118" t="s">
        <v>71</v>
      </c>
      <c r="B44" s="118"/>
      <c r="C44" s="118"/>
      <c r="D44" s="118"/>
      <c r="E44" s="118"/>
      <c r="F44" s="54"/>
      <c r="G44" s="43"/>
      <c r="H44" s="43"/>
      <c r="I44" s="43"/>
      <c r="J44" s="43"/>
      <c r="K44" s="105">
        <f>$K$40*O44/100</f>
        <v>34118013993.715263</v>
      </c>
      <c r="L44" s="48"/>
      <c r="M44" s="53"/>
      <c r="N44" s="53"/>
      <c r="O44" s="51">
        <f>O42*0.9</f>
        <v>44.1</v>
      </c>
      <c r="P44" s="34"/>
      <c r="Q44" s="34"/>
    </row>
    <row r="45" spans="6:12" ht="7.5" customHeight="1">
      <c r="F45" s="34"/>
      <c r="G45" s="34"/>
      <c r="H45" s="34"/>
      <c r="I45" s="34"/>
      <c r="J45" s="34"/>
      <c r="K45" s="34"/>
      <c r="L45" s="55"/>
    </row>
    <row r="46" spans="1:15" s="28" customFormat="1" ht="15">
      <c r="A46" s="29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78"/>
    </row>
    <row r="47" spans="1:13" s="28" customFormat="1" ht="15">
      <c r="A47" s="141" t="s">
        <v>58</v>
      </c>
      <c r="B47" s="141"/>
      <c r="C47" s="141"/>
      <c r="D47" s="141"/>
      <c r="E47" s="30"/>
      <c r="F47" s="30"/>
      <c r="G47" s="30"/>
      <c r="H47" s="30"/>
      <c r="I47" s="30"/>
      <c r="J47" s="30"/>
      <c r="K47" s="82"/>
      <c r="L47" s="30"/>
      <c r="M47" s="29"/>
    </row>
    <row r="48" spans="1:13" s="28" customFormat="1" ht="15">
      <c r="A48" s="141" t="s">
        <v>88</v>
      </c>
      <c r="B48" s="141"/>
      <c r="C48" s="141"/>
      <c r="D48" s="141"/>
      <c r="E48" s="31"/>
      <c r="F48" s="31"/>
      <c r="G48" s="31"/>
      <c r="H48" s="31"/>
      <c r="I48" s="31"/>
      <c r="J48" s="31"/>
      <c r="K48" s="31"/>
      <c r="L48" s="31"/>
      <c r="M48" s="77"/>
    </row>
    <row r="49" spans="1:15" s="28" customFormat="1" ht="15">
      <c r="A49" s="145" t="s">
        <v>103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120" customFormat="1" ht="30.75" customHeight="1">
      <c r="A50" s="150" t="s">
        <v>92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1:15" s="120" customFormat="1" ht="15" customHeight="1">
      <c r="A51" s="150" t="s">
        <v>104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120" customFormat="1" ht="15" customHeight="1">
      <c r="A52" s="150" t="s">
        <v>93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</row>
    <row r="53" spans="1:32" s="28" customFormat="1" ht="46.5" customHeight="1">
      <c r="A53" s="150" t="s">
        <v>94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Q53" s="88" t="s">
        <v>72</v>
      </c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9"/>
      <c r="AF53" s="89"/>
    </row>
    <row r="54" spans="1:15" s="28" customFormat="1" ht="15">
      <c r="A54" s="144" t="s">
        <v>95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</row>
    <row r="55" spans="1:15" s="28" customFormat="1" ht="15">
      <c r="A55" s="144"/>
      <c r="B55" s="144"/>
      <c r="C55" s="144"/>
      <c r="D55" s="144"/>
      <c r="O55" s="32"/>
    </row>
    <row r="56" spans="1:15" s="56" customFormat="1" ht="15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1:15" s="56" customFormat="1" ht="32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s="56" customFormat="1" ht="32.25" customHeight="1">
      <c r="A58" s="57"/>
      <c r="B58" s="80"/>
      <c r="C58" s="80"/>
      <c r="D58" s="80"/>
      <c r="E58" s="80"/>
      <c r="F58" s="80"/>
      <c r="G58" s="80"/>
      <c r="H58" s="80"/>
      <c r="I58" s="57"/>
      <c r="J58" s="57"/>
      <c r="K58" s="57"/>
      <c r="L58" s="57"/>
      <c r="M58" s="57"/>
      <c r="N58" s="57"/>
      <c r="O58" s="57"/>
    </row>
    <row r="59" spans="1:13" ht="15.75" customHeight="1">
      <c r="A59" s="58"/>
      <c r="B59" s="58"/>
      <c r="C59" s="58"/>
      <c r="D59" s="58"/>
      <c r="E59" s="58"/>
      <c r="G59" s="58"/>
      <c r="H59" s="58"/>
      <c r="I59" s="58"/>
      <c r="J59" s="58"/>
      <c r="K59" s="58"/>
      <c r="L59" s="58"/>
      <c r="M59" s="58"/>
    </row>
    <row r="60" spans="1:15" ht="15.75" customHeight="1">
      <c r="A60" s="147" t="s">
        <v>90</v>
      </c>
      <c r="B60" s="147"/>
      <c r="C60" s="160" t="s">
        <v>101</v>
      </c>
      <c r="D60" s="160"/>
      <c r="E60" s="160"/>
      <c r="F60" s="160"/>
      <c r="G60" s="160"/>
      <c r="H60" s="160"/>
      <c r="J60" s="146" t="s">
        <v>75</v>
      </c>
      <c r="K60" s="146"/>
      <c r="L60" s="146"/>
      <c r="M60" s="146"/>
      <c r="N60" s="146"/>
      <c r="O60" s="146"/>
    </row>
    <row r="61" spans="1:15" ht="15.75">
      <c r="A61" s="147" t="s">
        <v>73</v>
      </c>
      <c r="B61" s="147"/>
      <c r="C61" s="160" t="s">
        <v>74</v>
      </c>
      <c r="D61" s="160"/>
      <c r="E61" s="160"/>
      <c r="F61" s="160"/>
      <c r="G61" s="160"/>
      <c r="H61" s="160"/>
      <c r="J61" s="146" t="s">
        <v>91</v>
      </c>
      <c r="K61" s="146"/>
      <c r="L61" s="146"/>
      <c r="M61" s="146"/>
      <c r="N61" s="146"/>
      <c r="O61" s="146"/>
    </row>
    <row r="62" spans="3:24" ht="15.75">
      <c r="C62"/>
      <c r="D62"/>
      <c r="E62"/>
      <c r="F62"/>
      <c r="G62"/>
      <c r="H62"/>
      <c r="X62" s="33" t="s">
        <v>47</v>
      </c>
    </row>
    <row r="63" spans="1:14" ht="15.75">
      <c r="A63" s="33" t="s">
        <v>4</v>
      </c>
      <c r="C63"/>
      <c r="D63"/>
      <c r="E63"/>
      <c r="F63"/>
      <c r="G63"/>
      <c r="H63"/>
      <c r="I63"/>
      <c r="J63"/>
      <c r="K63"/>
      <c r="L63"/>
      <c r="M63"/>
      <c r="N63"/>
    </row>
    <row r="64" spans="9:14" ht="15.75">
      <c r="I64"/>
      <c r="J64"/>
      <c r="K64"/>
      <c r="L64"/>
      <c r="M64"/>
      <c r="N64"/>
    </row>
    <row r="65" spans="1:13" ht="14.25" customHeight="1">
      <c r="A65" s="143"/>
      <c r="B65" s="143"/>
      <c r="C65" s="143"/>
      <c r="D65" s="143"/>
      <c r="E65" s="143"/>
      <c r="F65" s="79" t="s">
        <v>61</v>
      </c>
      <c r="G65" s="79"/>
      <c r="H65" s="79"/>
      <c r="I65" s="79"/>
      <c r="J65" s="79"/>
      <c r="K65" s="79"/>
      <c r="L65" s="79"/>
      <c r="M65" s="79"/>
    </row>
    <row r="66" spans="1:13" ht="15.75">
      <c r="A66" s="143"/>
      <c r="B66" s="143"/>
      <c r="C66" s="143"/>
      <c r="D66" s="143"/>
      <c r="E66" s="143"/>
      <c r="F66" s="39" t="s">
        <v>62</v>
      </c>
      <c r="G66" s="39"/>
      <c r="H66" s="39"/>
      <c r="I66" s="39"/>
      <c r="J66" s="39"/>
      <c r="K66" s="39"/>
      <c r="L66" s="39"/>
      <c r="M66" s="39"/>
    </row>
    <row r="67" spans="1:13" ht="15.75">
      <c r="A67" s="58"/>
      <c r="B67" s="58"/>
      <c r="C67" s="58"/>
      <c r="J67" s="59"/>
      <c r="K67" s="59"/>
      <c r="L67" s="59"/>
      <c r="M67" s="59"/>
    </row>
  </sheetData>
  <sheetProtection/>
  <mergeCells count="48">
    <mergeCell ref="A51:O51"/>
    <mergeCell ref="A52:O52"/>
    <mergeCell ref="A61:B61"/>
    <mergeCell ref="C60:H60"/>
    <mergeCell ref="C61:H61"/>
    <mergeCell ref="A48:D48"/>
    <mergeCell ref="A66:E66"/>
    <mergeCell ref="A42:E42"/>
    <mergeCell ref="A56:O56"/>
    <mergeCell ref="A53:O53"/>
    <mergeCell ref="A54:O54"/>
    <mergeCell ref="A50:O50"/>
    <mergeCell ref="P31:T32"/>
    <mergeCell ref="A65:E65"/>
    <mergeCell ref="L39:O39"/>
    <mergeCell ref="A36:E36"/>
    <mergeCell ref="A55:D55"/>
    <mergeCell ref="A49:O49"/>
    <mergeCell ref="J60:O60"/>
    <mergeCell ref="J61:O61"/>
    <mergeCell ref="L40:O40"/>
    <mergeCell ref="A60:B60"/>
    <mergeCell ref="B14:O14"/>
    <mergeCell ref="B15:N15"/>
    <mergeCell ref="A13:A19"/>
    <mergeCell ref="A47:D47"/>
    <mergeCell ref="D16:D19"/>
    <mergeCell ref="M16:M19"/>
    <mergeCell ref="G16:G19"/>
    <mergeCell ref="L36:O36"/>
    <mergeCell ref="H16:H19"/>
    <mergeCell ref="J16:J19"/>
    <mergeCell ref="A5:O5"/>
    <mergeCell ref="A6:O6"/>
    <mergeCell ref="A7:O7"/>
    <mergeCell ref="A8:O8"/>
    <mergeCell ref="A9:O9"/>
    <mergeCell ref="B13:O13"/>
    <mergeCell ref="B16:B19"/>
    <mergeCell ref="C16:C19"/>
    <mergeCell ref="L37:O37"/>
    <mergeCell ref="L38:O38"/>
    <mergeCell ref="I16:I19"/>
    <mergeCell ref="E16:E19"/>
    <mergeCell ref="F16:F19"/>
    <mergeCell ref="K16:K19"/>
    <mergeCell ref="L16:L19"/>
    <mergeCell ref="F36:K3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4"/>
  <ignoredErrors>
    <ignoredError sqref="N20:N21 N29 N24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90" zoomScaleNormal="90" zoomScalePageLayoutView="0" workbookViewId="0" topLeftCell="A1">
      <selection activeCell="B2" sqref="B2:G8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23.421875" style="0" customWidth="1"/>
    <col min="5" max="5" width="24.00390625" style="0" customWidth="1"/>
    <col min="6" max="6" width="24.57421875" style="0" customWidth="1"/>
    <col min="7" max="7" width="23.57421875" style="0" customWidth="1"/>
    <col min="8" max="8" width="15.7109375" style="0" customWidth="1"/>
    <col min="9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53" t="s">
        <v>15</v>
      </c>
      <c r="C2" s="153"/>
      <c r="D2" s="153"/>
      <c r="E2" s="153"/>
      <c r="F2" s="153"/>
      <c r="G2" s="153"/>
      <c r="H2" s="1"/>
      <c r="I2" s="1"/>
      <c r="J2" s="1"/>
    </row>
    <row r="3" spans="1:10" ht="12.75">
      <c r="A3" s="1"/>
      <c r="B3" s="152" t="s">
        <v>16</v>
      </c>
      <c r="C3" s="152"/>
      <c r="D3" s="152"/>
      <c r="E3" s="151" t="s">
        <v>63</v>
      </c>
      <c r="F3" s="152"/>
      <c r="G3" s="152"/>
      <c r="H3" s="13"/>
      <c r="I3" s="1"/>
      <c r="J3" s="1"/>
    </row>
    <row r="4" spans="1:10" ht="15" customHeight="1">
      <c r="A4" s="1"/>
      <c r="B4" s="152" t="s">
        <v>17</v>
      </c>
      <c r="C4" s="152"/>
      <c r="D4" s="152"/>
      <c r="E4" s="151" t="s">
        <v>22</v>
      </c>
      <c r="F4" s="152"/>
      <c r="G4" s="152"/>
      <c r="H4" s="13"/>
      <c r="I4" s="1"/>
      <c r="J4" s="1"/>
    </row>
    <row r="5" spans="1:11" ht="12.75">
      <c r="A5" s="1"/>
      <c r="B5" s="14" t="s">
        <v>18</v>
      </c>
      <c r="C5" s="15" t="s">
        <v>21</v>
      </c>
      <c r="D5" s="15" t="s">
        <v>19</v>
      </c>
      <c r="E5" s="16" t="s">
        <v>23</v>
      </c>
      <c r="F5" s="17" t="s">
        <v>26</v>
      </c>
      <c r="G5" s="18" t="s">
        <v>21</v>
      </c>
      <c r="H5" s="13"/>
      <c r="I5" s="1"/>
      <c r="J5" s="1"/>
      <c r="K5" s="4"/>
    </row>
    <row r="6" spans="1:8" ht="12.75">
      <c r="A6" s="1"/>
      <c r="B6" s="14"/>
      <c r="C6" s="19"/>
      <c r="D6" s="19"/>
      <c r="E6" s="14" t="s">
        <v>24</v>
      </c>
      <c r="F6" s="19"/>
      <c r="G6" s="20"/>
      <c r="H6" s="4"/>
    </row>
    <row r="7" spans="1:8" ht="12.75">
      <c r="A7" s="1"/>
      <c r="B7" s="21" t="s">
        <v>9</v>
      </c>
      <c r="C7" s="22" t="s">
        <v>10</v>
      </c>
      <c r="D7" s="22" t="s">
        <v>20</v>
      </c>
      <c r="E7" s="21" t="s">
        <v>25</v>
      </c>
      <c r="F7" s="22" t="s">
        <v>27</v>
      </c>
      <c r="G7" s="23" t="s">
        <v>28</v>
      </c>
      <c r="H7" s="4"/>
    </row>
    <row r="8" spans="1:8" ht="12.75">
      <c r="A8" s="1"/>
      <c r="B8" s="24">
        <v>49</v>
      </c>
      <c r="C8" s="25">
        <v>61.73</v>
      </c>
      <c r="D8" s="26">
        <f>C8-B8</f>
        <v>12.729999999999997</v>
      </c>
      <c r="E8" s="24">
        <f>D8/3</f>
        <v>4.243333333333332</v>
      </c>
      <c r="F8" s="25">
        <f>C8-E8</f>
        <v>57.486666666666665</v>
      </c>
      <c r="G8" s="27">
        <f>'anexo I quadrimestral executivo'!$O$41</f>
        <v>44.33099413919409</v>
      </c>
      <c r="H8" s="4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5">
    <mergeCell ref="E3:G3"/>
    <mergeCell ref="E4:G4"/>
    <mergeCell ref="B3:D3"/>
    <mergeCell ref="B4:D4"/>
    <mergeCell ref="B2:G2"/>
  </mergeCells>
  <printOptions/>
  <pageMargins left="0.511811024" right="0.511811024" top="0.787401575" bottom="0.787401575" header="0.31496062" footer="0.31496062"/>
  <pageSetup orientation="portrait" paperSize="9"/>
  <ignoredErrors>
    <ignoredError sqref="B3 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2" max="2" width="31.00390625" style="0" customWidth="1"/>
    <col min="3" max="3" width="10.7109375" style="0" customWidth="1"/>
    <col min="4" max="4" width="12.7109375" style="0" bestFit="1" customWidth="1"/>
    <col min="5" max="5" width="17.140625" style="0" customWidth="1"/>
  </cols>
  <sheetData>
    <row r="2" spans="2:11" ht="15.75">
      <c r="B2" s="154" t="s">
        <v>15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2" ht="15">
      <c r="A3" s="4"/>
      <c r="B3" s="155" t="s">
        <v>48</v>
      </c>
      <c r="C3" s="156">
        <v>2016</v>
      </c>
      <c r="D3" s="156"/>
      <c r="E3" s="156"/>
      <c r="F3" s="156">
        <v>2017</v>
      </c>
      <c r="G3" s="156"/>
      <c r="H3" s="156"/>
      <c r="I3" s="156">
        <v>2018</v>
      </c>
      <c r="J3" s="156"/>
      <c r="K3" s="157"/>
      <c r="L3" s="4"/>
    </row>
    <row r="4" spans="1:12" ht="15">
      <c r="A4" s="4"/>
      <c r="B4" s="155"/>
      <c r="C4" s="156" t="s">
        <v>17</v>
      </c>
      <c r="D4" s="156"/>
      <c r="E4" s="156"/>
      <c r="F4" s="156" t="s">
        <v>54</v>
      </c>
      <c r="G4" s="156"/>
      <c r="H4" s="156"/>
      <c r="I4" s="156" t="s">
        <v>54</v>
      </c>
      <c r="J4" s="156"/>
      <c r="K4" s="157"/>
      <c r="L4" s="4"/>
    </row>
    <row r="5" spans="1:12" s="10" customFormat="1" ht="28.5" customHeight="1">
      <c r="A5" s="7"/>
      <c r="B5" s="155"/>
      <c r="C5" s="8" t="s">
        <v>49</v>
      </c>
      <c r="D5" s="8" t="s">
        <v>50</v>
      </c>
      <c r="E5" s="11" t="s">
        <v>57</v>
      </c>
      <c r="F5" s="8" t="s">
        <v>51</v>
      </c>
      <c r="G5" s="8" t="s">
        <v>52</v>
      </c>
      <c r="H5" s="8" t="s">
        <v>53</v>
      </c>
      <c r="I5" s="8" t="s">
        <v>51</v>
      </c>
      <c r="J5" s="8" t="s">
        <v>52</v>
      </c>
      <c r="K5" s="9" t="s">
        <v>53</v>
      </c>
      <c r="L5" s="7"/>
    </row>
    <row r="6" spans="1:12" ht="15">
      <c r="A6" s="4"/>
      <c r="B6" s="6" t="s">
        <v>55</v>
      </c>
      <c r="C6" s="3">
        <v>61.73</v>
      </c>
      <c r="D6" s="3">
        <f>C6-49</f>
        <v>12.729999999999997</v>
      </c>
      <c r="E6" s="12"/>
      <c r="F6" s="3"/>
      <c r="G6" s="3"/>
      <c r="H6" s="3"/>
      <c r="I6" s="3"/>
      <c r="J6" s="3"/>
      <c r="K6" s="5"/>
      <c r="L6" s="4"/>
    </row>
    <row r="7" spans="1:12" ht="15">
      <c r="A7" s="4"/>
      <c r="B7" s="6" t="s">
        <v>56</v>
      </c>
      <c r="C7" s="3"/>
      <c r="D7" s="3"/>
      <c r="E7" s="3"/>
      <c r="F7" s="3"/>
      <c r="G7" s="3"/>
      <c r="H7" s="3"/>
      <c r="I7" s="3"/>
      <c r="J7" s="3"/>
      <c r="K7" s="5"/>
      <c r="L7" s="4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8">
    <mergeCell ref="B2:K2"/>
    <mergeCell ref="B3:B5"/>
    <mergeCell ref="C3:E3"/>
    <mergeCell ref="C4:E4"/>
    <mergeCell ref="F4:H4"/>
    <mergeCell ref="F3:H3"/>
    <mergeCell ref="I4:K4"/>
    <mergeCell ref="I3:K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Renato Ferreira Costa</cp:lastModifiedBy>
  <cp:lastPrinted>2021-05-21T00:06:34Z</cp:lastPrinted>
  <dcterms:created xsi:type="dcterms:W3CDTF">2002-12-13T17:59:57Z</dcterms:created>
  <dcterms:modified xsi:type="dcterms:W3CDTF">2021-09-21T23:48:01Z</dcterms:modified>
  <cp:category/>
  <cp:version/>
  <cp:contentType/>
  <cp:contentStatus/>
</cp:coreProperties>
</file>