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85" windowHeight="6450" activeTab="0"/>
  </bookViews>
  <sheets>
    <sheet name="Anexo 12 - Saúde (Estados)" sheetId="1" r:id="rId1"/>
  </sheets>
  <definedNames>
    <definedName name="_xlnm.Print_Area" localSheetId="0">'Anexo 12 - Saúde (Estados)'!$A$1:$P$207</definedName>
  </definedNames>
  <calcPr fullCalcOnLoad="1"/>
</workbook>
</file>

<file path=xl/sharedStrings.xml><?xml version="1.0" encoding="utf-8"?>
<sst xmlns="http://schemas.openxmlformats.org/spreadsheetml/2006/main" count="252" uniqueCount="183">
  <si>
    <t>RECEITAS RESULTANTES DE IMPOSTOS E TRANSFERÊNCIAS CONSTITUCIONAIS E LEGAIS</t>
  </si>
  <si>
    <t>RECEITAS REALIZADAS</t>
  </si>
  <si>
    <t>Até o Bimestre (b)</t>
  </si>
  <si>
    <t xml:space="preserve"> % (b/a) x 100 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</si>
  <si>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</si>
  <si>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</si>
  <si>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</si>
  <si>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</si>
  <si>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</si>
  <si>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</si>
  <si>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</si>
  <si>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</si>
  <si>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</si>
  <si>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</si>
  <si>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</si>
  <si>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</si>
  <si>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>RECEITA DE TRANSFERÊNCIAS CONSTITUCIONAIS E LEGAIS (II)</t>
  </si>
  <si>
    <t xml:space="preserve">    Cota-Parte FPE </t>
  </si>
  <si>
    <t xml:space="preserve">    Cota-Parte IPI-Exportação </t>
  </si>
  <si>
    <t xml:space="preserve">    Compensações Financeiras Provenientes de Impostos e Transferências Constitucionais</t>
  </si>
  <si>
    <t xml:space="preserve">        ICMS-Desoneração - L.C. nº 87/1996 </t>
  </si>
  <si>
    <t xml:space="preserve">        Outras</t>
  </si>
  <si>
    <t>DEDUÇÕES DE TRANSFERÊNCIAS CONSTITUCIONAIS AOS MUNICÍPIOS (III)</t>
  </si>
  <si>
    <t xml:space="preserve">    PARCELA DO ICMS REPASSADA AOS MUNICÍPIOS (25%)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</si>
  <si>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</si>
  <si>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</si>
  <si>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</si>
  <si>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</si>
  <si>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DOTAÇÃO INICIAL</t>
  </si>
  <si>
    <t>DESPESAS EMPENHADAS</t>
  </si>
  <si>
    <t>DESPESAS LIQUIDADAS</t>
  </si>
  <si>
    <t>DESPESAS PAGAS</t>
  </si>
  <si>
    <t>Inscritas em Restos a Pagar não Processados      (g)</t>
  </si>
  <si>
    <t>ATENÇÃO BÁSICA  (V)</t>
  </si>
  <si>
    <t xml:space="preserve">     Despesas Correntes </t>
  </si>
  <si>
    <t xml:space="preserve">     Despesas de Capital</t>
  </si>
  <si>
    <t>ASSISTÊNCIA HOSPITALAR E AMBULATORIAL  (VI)</t>
  </si>
  <si>
    <t xml:space="preserve">     Despesas de Capital </t>
  </si>
  <si>
    <t>SUPORTE PROFILÁTICO E TERAPÊUTICO  (VII)</t>
  </si>
  <si>
    <t>VIGILÂNCIA SANITÁRIA  (VIII)</t>
  </si>
  <si>
    <t>VIGILÂNCIA EPIDEMIOLÓGICA  (IX)</t>
  </si>
  <si>
    <t>ALIMENTAÇÃO E NUTRIÇÃO  (X)</t>
  </si>
  <si>
    <t>OUTRAS SUBFUNÇÕES (XI)</t>
  </si>
  <si>
    <t>TOTAL (XII) = (V + VI + VII + VIII + IX + X + XI)</t>
  </si>
  <si>
    <t>APURAÇÃO DO CUMPRIMENTO DO LIMITE MÍNIMO PARA APLICAÇÃO EM ASPS</t>
  </si>
  <si>
    <t>(d)</t>
  </si>
  <si>
    <t>(e)</t>
  </si>
  <si>
    <t>(f)</t>
  </si>
  <si>
    <t>Total das Despesas com ASPS (XIII) = (XII)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</si>
  <si>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</si>
  <si>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</si>
  <si>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</si>
  <si>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(=) VALOR APLICADO EM ASPS (XVII) = (XIII - XIV - XV - XVI)</t>
  </si>
  <si>
    <t>Despesa Mínima a ser Aplicada em ASPS (XVIII) = (IV) x 12% (LC 141/2012)</t>
  </si>
  <si>
    <t>Despesa Mínima a ser Aplicada em ASPS (XVIII) = (IV) x % (Constituição Estadual)</t>
  </si>
  <si>
    <t>Limite não Cumprido (XX) = (XIX) (Quando valor for inferior a zero)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</si>
  <si>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</si>
  <si>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</si>
  <si>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LIMITE NÃO CUMPRIDO</t>
  </si>
  <si>
    <t xml:space="preserve">Despesas Custeadas no Exercício de Referência </t>
  </si>
  <si>
    <t>Liquidadas       (j)</t>
  </si>
  <si>
    <t>TOTAL DA DIFERENÇA DE LIMITE NÃO CUMPRIDO EM EXERCÍCIOS ANTERIORES (XXI)</t>
  </si>
  <si>
    <t>EXECUÇÃO DE RESTOS A PAGAR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</si>
  <si>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</si>
  <si>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</si>
  <si>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Valor aplicado além do limite mínimo                                                         (o) = (n - m),          se &lt; 0,              então (o) = 0</t>
  </si>
  <si>
    <t>Total inscrito em RP no exercício            (p)</t>
  </si>
  <si>
    <t>Total de RP pagos                (s)</t>
  </si>
  <si>
    <t>Diferença entre o valor aplicado além do limite e o total de RP cancelados                                                       (v) = ((o + q) - u))</t>
  </si>
  <si>
    <t>Empenhos de 2020 (regra nova)</t>
  </si>
  <si>
    <t>Empenhos de 2019 (regra nova)</t>
  </si>
  <si>
    <t>Empenhos de 2018</t>
  </si>
  <si>
    <t>Empenhos de 2017</t>
  </si>
  <si>
    <t>Empenhos de 2016 e anteriores</t>
  </si>
  <si>
    <t>CONTROLE DE RESTOS A PAGAR CANCELADOS OU PRESCRITOS CONSIDERADOS PARA FINS DE APLICAÇÃO DA DISPONIBILIDADE DE CAIXA CONFORME ARTIGO 24§ 1º e 2º DA LC 141/2012</t>
  </si>
  <si>
    <t>RESTOS A PAGAR CANCELADOS OU PRESCRITOS</t>
  </si>
  <si>
    <t xml:space="preserve">Empenhadas                                           (x)              </t>
  </si>
  <si>
    <t>Liquidadas                    (y)</t>
  </si>
  <si>
    <t>TOTAL DE RESTOS A PAGAR CANCELADOS OU PRESCRITOS A COMPENSAR (XXVIII)</t>
  </si>
  <si>
    <t>RECEITAS ADICIONAIS PARA O FINANCIAMENTO DA SAÚDE NÃO COMPUTADAS NO CÁLCULO DO MÍNIMO</t>
  </si>
  <si>
    <t>PREVISÃO INICIAL</t>
  </si>
  <si>
    <t>RECEITAS DE TRANSFERÊNCIAS PARA A SAÚDE  (XXIX)</t>
  </si>
  <si>
    <t xml:space="preserve">     Proveniente da União</t>
  </si>
  <si>
    <t xml:space="preserve">     Proveniente dos Estados </t>
  </si>
  <si>
    <t xml:space="preserve">     Proveniente dos Municípios 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</si>
  <si>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</si>
  <si>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</si>
  <si>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</si>
  <si>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DESPESAS COM SAÚDE NÃO COMPUTADAS NO CÁLCULO DO MÍNIMO</t>
  </si>
  <si>
    <t>DESPESAS COM SAUDE POR SUBFUNÇÕES E CATEGORIA ECONÔMICA NÃO COMPUTADAS NO CÁLCULO DO MÍNIMO</t>
  </si>
  <si>
    <t>Inscritas em Restos a Pagar não Processados (g)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</si>
  <si>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</si>
  <si>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</si>
  <si>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</si>
  <si>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</si>
  <si>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</si>
  <si>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</si>
  <si>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OUTRAS SUBFUNÇÕES (XXXIX)</t>
  </si>
  <si>
    <t>TOTAL DAS DESPESAS NÃO COMPUTADAS NO CÁLCULO DO MÍNIMO  (XL) = ( XXXIII + XXXIV + XXXV + XXXVI + XXXVII + XXXVIII + XXXIX)</t>
  </si>
  <si>
    <t>Inscritas em Restos a Pagar não Processados  (g)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</si>
  <si>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</si>
  <si>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</si>
  <si>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</si>
  <si>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</si>
  <si>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ALIMENTAÇÃO E NUTRIÇÃO  (XLVI) = (X + XXXVIII)</t>
  </si>
  <si>
    <t>OUTRAS SUBFUNÇÕES (XLVII) = (XI + XXXIX)</t>
  </si>
  <si>
    <t>TOTAL DAS DESPESAS COM SAÚDE (XLVIII) = (XII +XL)</t>
  </si>
  <si>
    <t>TOTAL DAS DESPESAS EXECUTADAS COM RECURSOS PRÓPRIOS (XLIX)</t>
  </si>
  <si>
    <t>Notas:</t>
  </si>
  <si>
    <r>
      <t>Diferença entre o Valor Aplicado e a Despesa Mínima a ser Aplicada (XIX) = (XVII (d ou e) - XVIII)</t>
    </r>
    <r>
      <rPr>
        <vertAlign val="superscript"/>
        <sz val="13"/>
        <rFont val="Times New Roman"/>
        <family val="1"/>
      </rPr>
      <t>1</t>
    </r>
  </si>
  <si>
    <t xml:space="preserve">Saldo Inicial (no exercicio atual)                                                        </t>
  </si>
  <si>
    <t xml:space="preserve"> (h)</t>
  </si>
  <si>
    <t xml:space="preserve">Empenhadas                     (i) </t>
  </si>
  <si>
    <t>Pagas                                  (k)</t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</si>
  <si>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                                 </t>
    </r>
  </si>
  <si>
    <t>(l) = (h - (i ou j)</t>
  </si>
  <si>
    <t xml:space="preserve">Diferença de limite não cumprido em Exercícios Anteriores </t>
  </si>
  <si>
    <r>
      <t>EXERCÍCIO DO EMPENHO</t>
    </r>
    <r>
      <rPr>
        <b/>
        <u val="single"/>
        <vertAlign val="superscript"/>
        <sz val="13"/>
        <color indexed="8"/>
        <rFont val="Times New Roman"/>
        <family val="1"/>
      </rPr>
      <t>2</t>
    </r>
  </si>
  <si>
    <t>RPNP Inscritos Indevidamente no Exercício sem Disponibilidade Financeira q = (XIVd)</t>
  </si>
  <si>
    <t>Valor inscrito em RP considerado no Limite                                  (r) = (p - (o + q))           se &lt; 0, então (r) = (0)</t>
  </si>
  <si>
    <t>Total de RP a pagar                                       (t)</t>
  </si>
  <si>
    <t>Total de RP cancelados ou                            prescritos                                                   (u)</t>
  </si>
  <si>
    <t>TOTAL DOS RESTOS A PAGAR CANCELADOS OU PRESCRITOS ATÉ O FINAL DO EXERCÍCIO ATUAL QUE AFETARAM O CUMPRIMENTO DO LIMITE (XXII)</t>
  </si>
  <si>
    <t xml:space="preserve">TOTAL DOS RESTOS A PAGAR CANCELADOS OU PRESCRITOS ATÉ O FINAL DO EXERCÍCIO ANTERIOR QUE AFETARAM O CUMPRIMENTO DO LIMITE (XXIII) </t>
  </si>
  <si>
    <t xml:space="preserve">TOTAL DOS RESTOS A PAGAR CANCELADOS OU PRESCRITOS NO EXERCÍCIO ATUAL QUE AFETARAM O CUMPRIMENTO DO LIMITE (XXIV) = (XXII - XXIII) </t>
  </si>
  <si>
    <r>
      <t>(-) Despesas executadas com recursos provenientes das transferências de recursos de outros entes</t>
    </r>
    <r>
      <rPr>
        <b/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</si>
  <si>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</si>
  <si>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</si>
  <si>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>Essas despesas são consideradas executadas pelo ente transferidor.</t>
    </r>
  </si>
  <si>
    <t>Pagas                                   (z)</t>
  </si>
  <si>
    <t xml:space="preserve"> Restos a pagar cancelados ou prescritos em exercícios anteriores a serem compensados (XXVII) </t>
  </si>
  <si>
    <t>Saldo Inicial                                                     (w)</t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</si>
  <si>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          (aa) = (w - (x ou y))</t>
    </r>
  </si>
  <si>
    <t xml:space="preserve">DOTAÇÃO        ATUALIZADA                     (c) </t>
  </si>
  <si>
    <t xml:space="preserve">DOTAÇÃO ATUALIZADA                  (c) </t>
  </si>
  <si>
    <t>RREO – ANEXO 12  (LC n° 141/2012 art.35)</t>
  </si>
  <si>
    <t>Continua (1/3)</t>
  </si>
  <si>
    <t xml:space="preserve">Continuação </t>
  </si>
  <si>
    <t>Continua (2/3)</t>
  </si>
  <si>
    <t>FONTE: Siafe-Rio - Secretaria de Estado de Fazenda.</t>
  </si>
  <si>
    <t>(3/3)</t>
  </si>
  <si>
    <t>DESPESAS TOTAIS COM SAÚDE EXECUTADAS COM RECURSOS PRÓPRIOS E COM RECURSOS TRANSFERIDOS DE OUTROS ENTES</t>
  </si>
  <si>
    <t>PREVISÃO</t>
  </si>
  <si>
    <t>INICIAL</t>
  </si>
  <si>
    <t>ATUALIZADA</t>
  </si>
  <si>
    <t>(a)</t>
  </si>
  <si>
    <t>Até o bimestre</t>
  </si>
  <si>
    <t xml:space="preserve"> ATUALIZADA</t>
  </si>
  <si>
    <t>(c)</t>
  </si>
  <si>
    <t>DOTAÇÃO</t>
  </si>
  <si>
    <t>Até o Bimestre</t>
  </si>
  <si>
    <t>(b)</t>
  </si>
  <si>
    <t>%</t>
  </si>
  <si>
    <t xml:space="preserve">(b/a)x100 </t>
  </si>
  <si>
    <t xml:space="preserve">                                                                                       Coordenador - ID: 4.284.985-3</t>
  </si>
  <si>
    <t xml:space="preserve">                                                                                       Contador - CRC-RJ-097281/O-6</t>
  </si>
  <si>
    <t xml:space="preserve">                                                                                         Renato Ferreira Costa</t>
  </si>
  <si>
    <t xml:space="preserve">                                                     Superintendente - ID: 1.943.584-3</t>
  </si>
  <si>
    <t xml:space="preserve">                                                     Contador - CRC-RJ-079208/O-8</t>
  </si>
  <si>
    <t xml:space="preserve">                                                     Ronald Marcio G. Rodrigues</t>
  </si>
  <si>
    <t>(f/c) x 100</t>
  </si>
  <si>
    <t>(e/c) x 100</t>
  </si>
  <si>
    <t>(d/c) x 100</t>
  </si>
  <si>
    <t xml:space="preserve">DOTAÇÃO </t>
  </si>
  <si>
    <t xml:space="preserve"> (e/c) x 100</t>
  </si>
  <si>
    <t xml:space="preserve"> (d/c) x 100 </t>
  </si>
  <si>
    <t xml:space="preserve"> (e)</t>
  </si>
  <si>
    <t>GOVERNO DO ESTADO DO RIO DE JANEIRO</t>
  </si>
  <si>
    <t>RELATÓRIO RESUMIDO DA EXECUÇÃO ORÇAMENTÁRIA</t>
  </si>
  <si>
    <t xml:space="preserve">DEMONSTRATIVO DAS RECEITAS E DESPESAS COM AÇÕES E SERVIÇOS PÚBLICOS DE SAÚDE </t>
  </si>
  <si>
    <t>ORÇAMENTOS FISCAL E DA SEGURIDADE SOCIAL</t>
  </si>
  <si>
    <t xml:space="preserve">                           Subsecretária de Contabilidade Geral - ID: 4.461.243-5</t>
  </si>
  <si>
    <t xml:space="preserve">                               Contadora - CRC-RJ-114428/O-0</t>
  </si>
  <si>
    <t xml:space="preserve">                         Yasmim da Costa Monteiro</t>
  </si>
  <si>
    <t>JANEIRO A DEZEMBRO 2022/BIMESTRE NOVEMBRO-DEZEMBRO</t>
  </si>
  <si>
    <t>Diferença de limite não cumprido em 2022</t>
  </si>
  <si>
    <t>Diferença de limite não cumprido em 2021</t>
  </si>
  <si>
    <t>Empenhos de 2021 (regra nova)</t>
  </si>
  <si>
    <r>
      <t xml:space="preserve"> </t>
    </r>
    <r>
      <rPr>
        <sz val="13"/>
        <rFont val="Times New Roman"/>
        <family val="1"/>
      </rPr>
      <t>Restos a pagar cancelados ou prescritos em 2022 a serem compensados (XXV)</t>
    </r>
    <r>
      <rPr>
        <sz val="13"/>
        <color indexed="17"/>
        <rFont val="Times New Roman"/>
        <family val="1"/>
      </rPr>
      <t xml:space="preserve"> </t>
    </r>
  </si>
  <si>
    <r>
      <t xml:space="preserve"> </t>
    </r>
    <r>
      <rPr>
        <sz val="13"/>
        <rFont val="Times New Roman"/>
        <family val="1"/>
      </rPr>
      <t>Restos a pagar cancelados ou prescritos em 2021 a serem compensados (XXVI)</t>
    </r>
    <r>
      <rPr>
        <sz val="13"/>
        <color indexed="57"/>
        <rFont val="Times New Roman"/>
        <family val="1"/>
      </rPr>
      <t xml:space="preserve"> </t>
    </r>
  </si>
  <si>
    <t>VIGILÂNCIA EPIDEMIOLÓGICA (XLV) = (XIX + XXXVII)</t>
  </si>
  <si>
    <t>PREVISÃO ATUALIZADA                         (a)</t>
  </si>
  <si>
    <t xml:space="preserve"> Emissão: 25/01/2023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</si>
</sst>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.0000_-;\-* #,##0.0000_-;_-* &quot;-&quot;????_-;_-@_-"/>
    <numFmt numFmtId="166" formatCode="#,##0.00_ ;\-#,##0.00\ "/>
    <numFmt numFmtId="167" formatCode="0.000000"/>
    <numFmt numFmtId="168" formatCode="0.00000"/>
    <numFmt numFmtId="169" formatCode="0.0000"/>
    <numFmt numFmtId="170" formatCode="0.000"/>
    <numFmt numFmtId="171" formatCode="#,##0.00_);\(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vertAlign val="superscript"/>
      <sz val="13"/>
      <name val="Times New Roman"/>
      <family val="1"/>
    </font>
    <font>
      <sz val="13"/>
      <name val="Arial"/>
      <family val="2"/>
    </font>
    <font>
      <b/>
      <vertAlign val="superscript"/>
      <sz val="13"/>
      <name val="Times New Roman"/>
      <family val="1"/>
    </font>
    <font>
      <sz val="13"/>
      <color indexed="57"/>
      <name val="Times New Roman"/>
      <family val="1"/>
    </font>
    <font>
      <b/>
      <u val="single"/>
      <vertAlign val="superscript"/>
      <sz val="13"/>
      <color indexed="8"/>
      <name val="Times New Roman"/>
      <family val="1"/>
    </font>
    <font>
      <sz val="13"/>
      <color indexed="17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10"/>
      <name val="Calibri"/>
      <family val="2"/>
    </font>
    <font>
      <b/>
      <u val="single"/>
      <sz val="13"/>
      <color indexed="8"/>
      <name val="Times New Roman"/>
      <family val="1"/>
    </font>
    <font>
      <b/>
      <sz val="13"/>
      <color indexed="57"/>
      <name val="Times New Roman"/>
      <family val="1"/>
    </font>
    <font>
      <b/>
      <sz val="13"/>
      <color indexed="23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1"/>
      <color rgb="FFFF0000"/>
      <name val="Calibri"/>
      <family val="2"/>
    </font>
    <font>
      <b/>
      <sz val="13"/>
      <color rgb="FF636363"/>
      <name val="Times New Roman"/>
      <family val="1"/>
    </font>
    <font>
      <b/>
      <sz val="13"/>
      <color theme="9" tint="-0.4999699890613556"/>
      <name val="Times New Roman"/>
      <family val="1"/>
    </font>
    <font>
      <sz val="13"/>
      <color rgb="FF00B050"/>
      <name val="Times New Roman"/>
      <family val="1"/>
    </font>
    <font>
      <b/>
      <u val="single"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7">
    <xf numFmtId="0" fontId="0" fillId="0" borderId="0" xfId="0" applyFont="1" applyAlignment="1">
      <alignment/>
    </xf>
    <xf numFmtId="0" fontId="4" fillId="0" borderId="0" xfId="49" applyFont="1">
      <alignment/>
      <protection/>
    </xf>
    <xf numFmtId="0" fontId="3" fillId="0" borderId="0" xfId="49" applyFont="1" applyAlignment="1">
      <alignment horizontal="left" vertical="center" wrapText="1"/>
      <protection/>
    </xf>
    <xf numFmtId="0" fontId="2" fillId="0" borderId="0" xfId="49" applyFont="1" applyAlignment="1">
      <alignment horizontal="center" vertical="center" wrapText="1"/>
      <protection/>
    </xf>
    <xf numFmtId="0" fontId="2" fillId="0" borderId="0" xfId="49" applyFont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6" fillId="33" borderId="10" xfId="49" applyFont="1" applyFill="1" applyBorder="1" applyAlignment="1">
      <alignment horizontal="center" vertical="center" wrapText="1"/>
      <protection/>
    </xf>
    <xf numFmtId="0" fontId="6" fillId="33" borderId="0" xfId="49" applyFont="1" applyFill="1" applyBorder="1" applyAlignment="1">
      <alignment horizontal="center" vertical="center" wrapText="1"/>
      <protection/>
    </xf>
    <xf numFmtId="0" fontId="7" fillId="0" borderId="0" xfId="49" applyFont="1">
      <alignment/>
      <protection/>
    </xf>
    <xf numFmtId="0" fontId="7" fillId="0" borderId="11" xfId="49" applyFont="1" applyBorder="1">
      <alignment/>
      <protection/>
    </xf>
    <xf numFmtId="0" fontId="7" fillId="0" borderId="12" xfId="49" applyFont="1" applyBorder="1">
      <alignment/>
      <protection/>
    </xf>
    <xf numFmtId="0" fontId="6" fillId="0" borderId="0" xfId="49" applyFont="1" applyAlignment="1">
      <alignment horizontal="left" vertical="center" wrapText="1"/>
      <protection/>
    </xf>
    <xf numFmtId="0" fontId="6" fillId="0" borderId="0" xfId="49" applyFont="1" applyAlignment="1">
      <alignment vertical="center" wrapText="1"/>
      <protection/>
    </xf>
    <xf numFmtId="0" fontId="7" fillId="34" borderId="0" xfId="49" applyFont="1" applyFill="1" applyAlignment="1" applyProtection="1">
      <alignment vertical="center" wrapText="1"/>
      <protection locked="0"/>
    </xf>
    <xf numFmtId="0" fontId="7" fillId="34" borderId="0" xfId="49" applyFont="1" applyFill="1" applyBorder="1" applyAlignment="1" applyProtection="1">
      <alignment vertical="center" wrapText="1"/>
      <protection locked="0"/>
    </xf>
    <xf numFmtId="0" fontId="6" fillId="33" borderId="13" xfId="49" applyFont="1" applyFill="1" applyBorder="1" applyAlignment="1">
      <alignment vertical="center" wrapText="1"/>
      <protection/>
    </xf>
    <xf numFmtId="0" fontId="7" fillId="35" borderId="0" xfId="47" applyFont="1" applyFill="1" applyBorder="1" applyAlignment="1">
      <alignment horizontal="center"/>
      <protection/>
    </xf>
    <xf numFmtId="0" fontId="7" fillId="35" borderId="14" xfId="47" applyFont="1" applyFill="1" applyBorder="1" applyAlignment="1">
      <alignment horizontal="center"/>
      <protection/>
    </xf>
    <xf numFmtId="0" fontId="7" fillId="36" borderId="11" xfId="49" applyFont="1" applyFill="1" applyBorder="1" applyAlignment="1">
      <alignment vertical="center" wrapText="1"/>
      <protection/>
    </xf>
    <xf numFmtId="0" fontId="6" fillId="36" borderId="12" xfId="49" applyFont="1" applyFill="1" applyBorder="1" applyAlignment="1">
      <alignment horizontal="left" vertical="center" wrapText="1"/>
      <protection/>
    </xf>
    <xf numFmtId="0" fontId="6" fillId="36" borderId="15" xfId="49" applyFont="1" applyFill="1" applyBorder="1" applyAlignment="1">
      <alignment horizontal="left" vertical="center" wrapText="1"/>
      <protection/>
    </xf>
    <xf numFmtId="0" fontId="6" fillId="36" borderId="12" xfId="49" applyFont="1" applyFill="1" applyBorder="1" applyAlignment="1">
      <alignment horizontal="left" vertical="center"/>
      <protection/>
    </xf>
    <xf numFmtId="0" fontId="6" fillId="36" borderId="11" xfId="49" applyFont="1" applyFill="1" applyBorder="1" applyAlignment="1">
      <alignment horizontal="left" vertical="center" wrapText="1"/>
      <protection/>
    </xf>
    <xf numFmtId="0" fontId="6" fillId="36" borderId="0" xfId="49" applyFont="1" applyFill="1" applyBorder="1" applyAlignment="1">
      <alignment horizontal="left" vertical="center" wrapText="1"/>
      <protection/>
    </xf>
    <xf numFmtId="0" fontId="6" fillId="36" borderId="16" xfId="49" applyFont="1" applyFill="1" applyBorder="1" applyAlignment="1">
      <alignment horizontal="left" vertical="center" wrapText="1"/>
      <protection/>
    </xf>
    <xf numFmtId="0" fontId="6" fillId="0" borderId="0" xfId="49" applyFont="1" applyAlignment="1">
      <alignment horizontal="justify" vertical="center" wrapText="1"/>
      <protection/>
    </xf>
    <xf numFmtId="0" fontId="6" fillId="0" borderId="0" xfId="49" applyFont="1">
      <alignment/>
      <protection/>
    </xf>
    <xf numFmtId="0" fontId="7" fillId="0" borderId="0" xfId="49" applyFont="1" applyAlignment="1">
      <alignment horizontal="left" vertical="center" wrapText="1"/>
      <protection/>
    </xf>
    <xf numFmtId="0" fontId="56" fillId="0" borderId="0" xfId="0" applyFont="1" applyAlignment="1">
      <alignment/>
    </xf>
    <xf numFmtId="43" fontId="7" fillId="36" borderId="17" xfId="63" applyFont="1" applyFill="1" applyBorder="1" applyAlignment="1">
      <alignment horizontal="right" vertical="center" wrapText="1"/>
    </xf>
    <xf numFmtId="43" fontId="6" fillId="33" borderId="10" xfId="49" applyNumberFormat="1" applyFont="1" applyFill="1" applyBorder="1" applyAlignment="1">
      <alignment vertical="center" wrapText="1"/>
      <protection/>
    </xf>
    <xf numFmtId="43" fontId="6" fillId="33" borderId="10" xfId="49" applyNumberFormat="1" applyFont="1" applyFill="1" applyBorder="1" applyAlignment="1">
      <alignment horizontal="center" vertical="center" wrapText="1"/>
      <protection/>
    </xf>
    <xf numFmtId="0" fontId="6" fillId="33" borderId="18" xfId="49" applyFont="1" applyFill="1" applyBorder="1" applyAlignment="1">
      <alignment horizontal="center" vertical="center" wrapText="1"/>
      <protection/>
    </xf>
    <xf numFmtId="43" fontId="7" fillId="0" borderId="17" xfId="63" applyFont="1" applyBorder="1" applyAlignment="1">
      <alignment vertical="center" wrapText="1"/>
    </xf>
    <xf numFmtId="43" fontId="7" fillId="0" borderId="19" xfId="63" applyFont="1" applyBorder="1" applyAlignment="1">
      <alignment vertical="center" wrapText="1"/>
    </xf>
    <xf numFmtId="0" fontId="6" fillId="0" borderId="0" xfId="49" applyFont="1" applyBorder="1" applyAlignment="1">
      <alignment horizontal="left" vertical="center" wrapText="1"/>
      <protection/>
    </xf>
    <xf numFmtId="0" fontId="6" fillId="0" borderId="0" xfId="49" applyFont="1" applyFill="1" applyBorder="1" applyAlignment="1">
      <alignment horizontal="center" vertical="center" wrapText="1"/>
      <protection/>
    </xf>
    <xf numFmtId="0" fontId="7" fillId="0" borderId="0" xfId="49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6" fillId="33" borderId="14" xfId="49" applyFont="1" applyFill="1" applyBorder="1" applyAlignment="1">
      <alignment horizontal="center" vertical="center" wrapText="1"/>
      <protection/>
    </xf>
    <xf numFmtId="43" fontId="6" fillId="34" borderId="13" xfId="63" applyFont="1" applyFill="1" applyBorder="1" applyAlignment="1">
      <alignment vertical="center" wrapText="1"/>
    </xf>
    <xf numFmtId="43" fontId="6" fillId="33" borderId="10" xfId="63" applyFont="1" applyFill="1" applyBorder="1" applyAlignment="1">
      <alignment vertical="center" wrapText="1"/>
    </xf>
    <xf numFmtId="0" fontId="57" fillId="0" borderId="0" xfId="49" applyFont="1" applyAlignment="1">
      <alignment horizontal="justify" vertical="center"/>
      <protection/>
    </xf>
    <xf numFmtId="0" fontId="7" fillId="0" borderId="0" xfId="49" applyFont="1" applyAlignment="1">
      <alignment vertical="center"/>
      <protection/>
    </xf>
    <xf numFmtId="0" fontId="7" fillId="0" borderId="0" xfId="49" applyFont="1" applyAlignment="1">
      <alignment horizontal="left"/>
      <protection/>
    </xf>
    <xf numFmtId="0" fontId="7" fillId="0" borderId="20" xfId="49" applyFont="1" applyBorder="1">
      <alignment/>
      <protection/>
    </xf>
    <xf numFmtId="8" fontId="6" fillId="0" borderId="0" xfId="49" applyNumberFormat="1" applyFont="1" applyAlignment="1">
      <alignment horizontal="left" vertical="center"/>
      <protection/>
    </xf>
    <xf numFmtId="8" fontId="7" fillId="0" borderId="0" xfId="49" applyNumberFormat="1" applyFont="1" applyAlignment="1">
      <alignment horizontal="right" vertical="center"/>
      <protection/>
    </xf>
    <xf numFmtId="0" fontId="7" fillId="0" borderId="0" xfId="49" applyFont="1" applyFill="1">
      <alignment/>
      <protection/>
    </xf>
    <xf numFmtId="0" fontId="6" fillId="0" borderId="0" xfId="49" applyFont="1" applyFill="1" applyBorder="1" applyAlignment="1">
      <alignment horizontal="left" vertical="center" wrapText="1"/>
      <protection/>
    </xf>
    <xf numFmtId="43" fontId="6" fillId="0" borderId="0" xfId="63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0" xfId="49" applyFont="1" applyAlignment="1">
      <alignment horizontal="right"/>
      <protection/>
    </xf>
    <xf numFmtId="8" fontId="7" fillId="0" borderId="0" xfId="49" applyNumberFormat="1" applyFo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1"/>
    </xf>
    <xf numFmtId="49" fontId="7" fillId="0" borderId="0" xfId="49" applyNumberFormat="1" applyFont="1" applyAlignment="1">
      <alignment horizontal="right" vertical="center" wrapText="1"/>
      <protection/>
    </xf>
    <xf numFmtId="43" fontId="7" fillId="0" borderId="0" xfId="49" applyNumberFormat="1" applyFont="1" applyAlignment="1">
      <alignment horizontal="left" vertical="center" wrapText="1"/>
      <protection/>
    </xf>
    <xf numFmtId="0" fontId="7" fillId="0" borderId="0" xfId="49" applyFont="1" applyBorder="1" applyAlignment="1">
      <alignment horizontal="left" vertical="center" wrapText="1"/>
      <protection/>
    </xf>
    <xf numFmtId="43" fontId="7" fillId="36" borderId="14" xfId="63" applyFont="1" applyFill="1" applyBorder="1" applyAlignment="1">
      <alignment horizontal="right" vertical="center"/>
    </xf>
    <xf numFmtId="43" fontId="7" fillId="36" borderId="17" xfId="63" applyFont="1" applyFill="1" applyBorder="1" applyAlignment="1">
      <alignment horizontal="right" vertical="center"/>
    </xf>
    <xf numFmtId="43" fontId="6" fillId="33" borderId="10" xfId="63" applyFont="1" applyFill="1" applyBorder="1" applyAlignment="1">
      <alignment horizontal="right" vertical="center" wrapText="1"/>
    </xf>
    <xf numFmtId="0" fontId="6" fillId="33" borderId="21" xfId="49" applyFont="1" applyFill="1" applyBorder="1" applyAlignment="1">
      <alignment vertical="center" wrapText="1"/>
      <protection/>
    </xf>
    <xf numFmtId="0" fontId="6" fillId="33" borderId="22" xfId="49" applyFont="1" applyFill="1" applyBorder="1" applyAlignment="1">
      <alignment vertical="center" wrapText="1"/>
      <protection/>
    </xf>
    <xf numFmtId="0" fontId="7" fillId="0" borderId="13" xfId="49" applyFont="1" applyBorder="1" applyAlignment="1">
      <alignment vertical="center" wrapText="1"/>
      <protection/>
    </xf>
    <xf numFmtId="0" fontId="6" fillId="33" borderId="17" xfId="49" applyFont="1" applyFill="1" applyBorder="1" applyAlignment="1">
      <alignment horizontal="center" vertical="center" wrapText="1"/>
      <protection/>
    </xf>
    <xf numFmtId="0" fontId="6" fillId="33" borderId="23" xfId="49" applyFont="1" applyFill="1" applyBorder="1" applyAlignment="1">
      <alignment horizontal="center" vertical="center" wrapText="1"/>
      <protection/>
    </xf>
    <xf numFmtId="0" fontId="6" fillId="33" borderId="21" xfId="49" applyFont="1" applyFill="1" applyBorder="1" applyAlignment="1">
      <alignment horizontal="center" vertical="center" wrapText="1"/>
      <protection/>
    </xf>
    <xf numFmtId="0" fontId="6" fillId="33" borderId="22" xfId="49" applyFont="1" applyFill="1" applyBorder="1" applyAlignment="1">
      <alignment horizontal="center" vertical="center" wrapText="1"/>
      <protection/>
    </xf>
    <xf numFmtId="0" fontId="7" fillId="33" borderId="23" xfId="49" applyFont="1" applyFill="1" applyBorder="1" applyAlignment="1">
      <alignment horizontal="center" vertical="center" wrapText="1"/>
      <protection/>
    </xf>
    <xf numFmtId="0" fontId="7" fillId="33" borderId="24" xfId="49" applyFont="1" applyFill="1" applyBorder="1" applyAlignment="1">
      <alignment horizontal="center" vertical="center" wrapText="1"/>
      <protection/>
    </xf>
    <xf numFmtId="43" fontId="6" fillId="33" borderId="13" xfId="49" applyNumberFormat="1" applyFont="1" applyFill="1" applyBorder="1">
      <alignment/>
      <protection/>
    </xf>
    <xf numFmtId="0" fontId="6" fillId="33" borderId="25" xfId="49" applyFont="1" applyFill="1" applyBorder="1" applyAlignment="1">
      <alignment horizontal="center" vertical="center" wrapText="1"/>
      <protection/>
    </xf>
    <xf numFmtId="0" fontId="6" fillId="33" borderId="21" xfId="49" applyFont="1" applyFill="1" applyBorder="1" applyAlignment="1">
      <alignment horizontal="center" vertical="center" wrapText="1"/>
      <protection/>
    </xf>
    <xf numFmtId="43" fontId="6" fillId="33" borderId="26" xfId="63" applyFont="1" applyFill="1" applyBorder="1" applyAlignment="1">
      <alignment horizontal="right" vertical="center" wrapText="1"/>
    </xf>
    <xf numFmtId="43" fontId="7" fillId="34" borderId="14" xfId="63" applyFont="1" applyFill="1" applyBorder="1" applyAlignment="1">
      <alignment horizontal="left" vertical="center" wrapText="1"/>
    </xf>
    <xf numFmtId="43" fontId="7" fillId="34" borderId="14" xfId="63" applyFont="1" applyFill="1" applyBorder="1" applyAlignment="1">
      <alignment vertical="center" wrapText="1"/>
    </xf>
    <xf numFmtId="43" fontId="7" fillId="34" borderId="17" xfId="63" applyFont="1" applyFill="1" applyBorder="1" applyAlignment="1">
      <alignment vertical="center" wrapText="1"/>
    </xf>
    <xf numFmtId="43" fontId="7" fillId="34" borderId="17" xfId="63" applyFont="1" applyFill="1" applyBorder="1" applyAlignment="1">
      <alignment horizontal="left" vertical="center" wrapText="1"/>
    </xf>
    <xf numFmtId="43" fontId="7" fillId="34" borderId="0" xfId="63" applyFont="1" applyFill="1" applyBorder="1" applyAlignment="1">
      <alignment horizontal="right" vertical="center" wrapText="1"/>
    </xf>
    <xf numFmtId="43" fontId="7" fillId="34" borderId="17" xfId="63" applyFont="1" applyFill="1" applyBorder="1" applyAlignment="1">
      <alignment horizontal="right" vertical="center" wrapText="1"/>
    </xf>
    <xf numFmtId="43" fontId="7" fillId="34" borderId="18" xfId="63" applyFont="1" applyFill="1" applyBorder="1" applyAlignment="1">
      <alignment vertical="center" wrapText="1"/>
    </xf>
    <xf numFmtId="43" fontId="6" fillId="33" borderId="10" xfId="63" applyFont="1" applyFill="1" applyBorder="1" applyAlignment="1">
      <alignment horizontal="left" vertical="center" wrapText="1"/>
    </xf>
    <xf numFmtId="43" fontId="6" fillId="36" borderId="0" xfId="63" applyFont="1" applyFill="1" applyBorder="1" applyAlignment="1">
      <alignment vertical="center" wrapText="1"/>
    </xf>
    <xf numFmtId="43" fontId="6" fillId="36" borderId="17" xfId="63" applyFont="1" applyFill="1" applyBorder="1" applyAlignment="1">
      <alignment vertical="center" wrapText="1"/>
    </xf>
    <xf numFmtId="43" fontId="6" fillId="36" borderId="0" xfId="63" applyFont="1" applyFill="1" applyAlignment="1">
      <alignment vertical="center" wrapText="1"/>
    </xf>
    <xf numFmtId="43" fontId="6" fillId="36" borderId="18" xfId="63" applyFont="1" applyFill="1" applyBorder="1" applyAlignment="1">
      <alignment vertical="center" wrapText="1"/>
    </xf>
    <xf numFmtId="43" fontId="7" fillId="36" borderId="17" xfId="63" applyFont="1" applyFill="1" applyBorder="1" applyAlignment="1">
      <alignment horizontal="left" vertical="center" wrapText="1"/>
    </xf>
    <xf numFmtId="43" fontId="7" fillId="36" borderId="18" xfId="63" applyFont="1" applyFill="1" applyBorder="1" applyAlignment="1">
      <alignment horizontal="left" vertical="center" wrapText="1"/>
    </xf>
    <xf numFmtId="43" fontId="6" fillId="36" borderId="0" xfId="63" applyFont="1" applyFill="1" applyBorder="1" applyAlignment="1">
      <alignment horizontal="left" vertical="center" wrapText="1"/>
    </xf>
    <xf numFmtId="43" fontId="6" fillId="36" borderId="20" xfId="63" applyFont="1" applyFill="1" applyBorder="1" applyAlignment="1">
      <alignment horizontal="left" vertical="center" wrapText="1"/>
    </xf>
    <xf numFmtId="43" fontId="7" fillId="36" borderId="27" xfId="63" applyFont="1" applyFill="1" applyBorder="1" applyAlignment="1">
      <alignment horizontal="right" vertical="center"/>
    </xf>
    <xf numFmtId="43" fontId="6" fillId="33" borderId="10" xfId="49" applyNumberFormat="1" applyFont="1" applyFill="1" applyBorder="1" applyAlignment="1">
      <alignment horizontal="left" vertical="center" wrapText="1"/>
      <protection/>
    </xf>
    <xf numFmtId="43" fontId="7" fillId="0" borderId="14" xfId="63" applyFont="1" applyBorder="1" applyAlignment="1">
      <alignment horizontal="left" vertical="center" wrapText="1" indent="4"/>
    </xf>
    <xf numFmtId="43" fontId="7" fillId="0" borderId="17" xfId="63" applyFont="1" applyBorder="1" applyAlignment="1">
      <alignment horizontal="left" vertical="center" wrapText="1" indent="4"/>
    </xf>
    <xf numFmtId="43" fontId="7" fillId="0" borderId="18" xfId="63" applyFont="1" applyBorder="1" applyAlignment="1">
      <alignment horizontal="left" vertical="center" wrapText="1" indent="4"/>
    </xf>
    <xf numFmtId="43" fontId="6" fillId="33" borderId="26" xfId="49" applyNumberFormat="1" applyFont="1" applyFill="1" applyBorder="1" applyAlignment="1">
      <alignment horizontal="left" vertical="center" wrapText="1"/>
      <protection/>
    </xf>
    <xf numFmtId="43" fontId="6" fillId="0" borderId="0" xfId="49" applyNumberFormat="1" applyFont="1" applyBorder="1" applyAlignment="1">
      <alignment horizontal="left" vertical="center" wrapText="1"/>
      <protection/>
    </xf>
    <xf numFmtId="43" fontId="7" fillId="0" borderId="0" xfId="63" applyFont="1" applyBorder="1" applyAlignment="1">
      <alignment horizontal="left" vertical="center" wrapText="1" indent="4"/>
    </xf>
    <xf numFmtId="43" fontId="7" fillId="0" borderId="25" xfId="63" applyFont="1" applyBorder="1" applyAlignment="1">
      <alignment horizontal="left" vertical="center" wrapText="1" indent="4"/>
    </xf>
    <xf numFmtId="43" fontId="7" fillId="0" borderId="19" xfId="63" applyFont="1" applyBorder="1" applyAlignment="1">
      <alignment horizontal="left" vertical="center" wrapText="1" indent="4"/>
    </xf>
    <xf numFmtId="43" fontId="6" fillId="34" borderId="10" xfId="63" applyFont="1" applyFill="1" applyBorder="1" applyAlignment="1">
      <alignment vertical="center" wrapText="1"/>
    </xf>
    <xf numFmtId="43" fontId="6" fillId="33" borderId="26" xfId="63" applyFont="1" applyFill="1" applyBorder="1" applyAlignment="1">
      <alignment horizontal="left" vertical="center" wrapText="1" indent="4"/>
    </xf>
    <xf numFmtId="43" fontId="6" fillId="33" borderId="16" xfId="63" applyFont="1" applyFill="1" applyBorder="1" applyAlignment="1">
      <alignment horizontal="left" vertical="center" wrapText="1"/>
    </xf>
    <xf numFmtId="43" fontId="7" fillId="0" borderId="0" xfId="49" applyNumberFormat="1" applyFont="1" applyFill="1" applyBorder="1" applyAlignment="1">
      <alignment horizontal="left" vertical="center" wrapText="1"/>
      <protection/>
    </xf>
    <xf numFmtId="43" fontId="7" fillId="36" borderId="0" xfId="63" applyFont="1" applyFill="1" applyBorder="1" applyAlignment="1">
      <alignment horizontal="right" vertical="center" wrapText="1"/>
    </xf>
    <xf numFmtId="43" fontId="16" fillId="0" borderId="0" xfId="63" applyFont="1" applyAlignment="1">
      <alignment/>
    </xf>
    <xf numFmtId="0" fontId="16" fillId="0" borderId="0" xfId="49" applyFont="1">
      <alignment/>
      <protection/>
    </xf>
    <xf numFmtId="43" fontId="6" fillId="34" borderId="10" xfId="63" applyFont="1" applyFill="1" applyBorder="1" applyAlignment="1">
      <alignment horizontal="left" vertical="center" wrapText="1"/>
    </xf>
    <xf numFmtId="43" fontId="6" fillId="34" borderId="26" xfId="63" applyFont="1" applyFill="1" applyBorder="1" applyAlignment="1">
      <alignment horizontal="left" vertical="center" wrapText="1"/>
    </xf>
    <xf numFmtId="43" fontId="7" fillId="0" borderId="0" xfId="63" applyFont="1" applyFill="1" applyBorder="1" applyAlignment="1">
      <alignment horizontal="left" vertical="center" wrapText="1"/>
    </xf>
    <xf numFmtId="43" fontId="7" fillId="0" borderId="17" xfId="63" applyFont="1" applyFill="1" applyBorder="1" applyAlignment="1">
      <alignment vertical="center" wrapText="1"/>
    </xf>
    <xf numFmtId="43" fontId="7" fillId="0" borderId="18" xfId="63" applyFont="1" applyBorder="1" applyAlignment="1">
      <alignment vertical="center" wrapText="1"/>
    </xf>
    <xf numFmtId="0" fontId="6" fillId="33" borderId="24" xfId="49" applyFont="1" applyFill="1" applyBorder="1" applyAlignment="1">
      <alignment horizontal="center" vertical="center" wrapText="1"/>
      <protection/>
    </xf>
    <xf numFmtId="0" fontId="6" fillId="33" borderId="27" xfId="49" applyFont="1" applyFill="1" applyBorder="1" applyAlignment="1">
      <alignment horizontal="center" vertical="center" wrapText="1"/>
      <protection/>
    </xf>
    <xf numFmtId="0" fontId="6" fillId="33" borderId="23" xfId="49" applyFont="1" applyFill="1" applyBorder="1" applyAlignment="1">
      <alignment horizontal="center" vertical="center" wrapText="1"/>
      <protection/>
    </xf>
    <xf numFmtId="0" fontId="7" fillId="36" borderId="12" xfId="49" applyFont="1" applyFill="1" applyBorder="1" applyAlignment="1">
      <alignment vertical="center" wrapText="1"/>
      <protection/>
    </xf>
    <xf numFmtId="43" fontId="7" fillId="34" borderId="24" xfId="63" applyFont="1" applyFill="1" applyBorder="1" applyAlignment="1">
      <alignment horizontal="left" vertical="center" wrapText="1"/>
    </xf>
    <xf numFmtId="43" fontId="7" fillId="34" borderId="27" xfId="63" applyFont="1" applyFill="1" applyBorder="1" applyAlignment="1">
      <alignment horizontal="left" vertical="center" wrapText="1"/>
    </xf>
    <xf numFmtId="43" fontId="7" fillId="34" borderId="27" xfId="63" applyFont="1" applyFill="1" applyBorder="1" applyAlignment="1">
      <alignment horizontal="right" vertical="center" wrapText="1"/>
    </xf>
    <xf numFmtId="43" fontId="7" fillId="34" borderId="22" xfId="63" applyFont="1" applyFill="1" applyBorder="1" applyAlignment="1">
      <alignment horizontal="left" vertical="center" wrapText="1"/>
    </xf>
    <xf numFmtId="43" fontId="6" fillId="33" borderId="14" xfId="63" applyFont="1" applyFill="1" applyBorder="1" applyAlignment="1">
      <alignment horizontal="left" vertical="center" wrapText="1"/>
    </xf>
    <xf numFmtId="0" fontId="7" fillId="36" borderId="23" xfId="49" applyFont="1" applyFill="1" applyBorder="1" applyAlignment="1">
      <alignment vertical="center" wrapText="1"/>
      <protection/>
    </xf>
    <xf numFmtId="0" fontId="6" fillId="36" borderId="23" xfId="49" applyFont="1" applyFill="1" applyBorder="1" applyAlignment="1">
      <alignment horizontal="left" vertical="center" wrapText="1"/>
      <protection/>
    </xf>
    <xf numFmtId="0" fontId="6" fillId="36" borderId="23" xfId="49" applyFont="1" applyFill="1" applyBorder="1" applyAlignment="1">
      <alignment horizontal="left" vertical="center"/>
      <protection/>
    </xf>
    <xf numFmtId="0" fontId="7" fillId="0" borderId="23" xfId="49" applyFont="1" applyBorder="1">
      <alignment/>
      <protection/>
    </xf>
    <xf numFmtId="0" fontId="6" fillId="33" borderId="16" xfId="49" applyFont="1" applyFill="1" applyBorder="1">
      <alignment/>
      <protection/>
    </xf>
    <xf numFmtId="43" fontId="6" fillId="33" borderId="13" xfId="49" applyNumberFormat="1" applyFont="1" applyFill="1" applyBorder="1" applyAlignment="1">
      <alignment horizontal="left" vertical="center" wrapText="1"/>
      <protection/>
    </xf>
    <xf numFmtId="43" fontId="6" fillId="33" borderId="13" xfId="63" applyFont="1" applyFill="1" applyBorder="1" applyAlignment="1">
      <alignment horizontal="left" vertical="center" wrapText="1"/>
    </xf>
    <xf numFmtId="43" fontId="6" fillId="33" borderId="24" xfId="63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43" fontId="7" fillId="36" borderId="14" xfId="63" applyFont="1" applyFill="1" applyBorder="1" applyAlignment="1">
      <alignment horizontal="left" vertical="center" wrapText="1"/>
    </xf>
    <xf numFmtId="43" fontId="7" fillId="36" borderId="14" xfId="63" applyFont="1" applyFill="1" applyBorder="1" applyAlignment="1">
      <alignment horizontal="right" vertical="center" wrapText="1"/>
    </xf>
    <xf numFmtId="0" fontId="7" fillId="0" borderId="27" xfId="49" applyFont="1" applyFill="1" applyBorder="1" applyAlignment="1">
      <alignment vertical="center" wrapText="1"/>
      <protection/>
    </xf>
    <xf numFmtId="0" fontId="7" fillId="0" borderId="22" xfId="49" applyFont="1" applyFill="1" applyBorder="1" applyAlignment="1">
      <alignment vertical="center" wrapText="1"/>
      <protection/>
    </xf>
    <xf numFmtId="43" fontId="7" fillId="0" borderId="14" xfId="63" applyFont="1" applyFill="1" applyBorder="1" applyAlignment="1">
      <alignment horizontal="left" vertical="center" wrapText="1" indent="4"/>
    </xf>
    <xf numFmtId="43" fontId="7" fillId="0" borderId="17" xfId="63" applyFont="1" applyFill="1" applyBorder="1" applyAlignment="1">
      <alignment horizontal="left" vertical="center" wrapText="1" indent="4"/>
    </xf>
    <xf numFmtId="43" fontId="7" fillId="0" borderId="18" xfId="63" applyFont="1" applyFill="1" applyBorder="1" applyAlignment="1">
      <alignment horizontal="left" vertical="center" wrapText="1" indent="4"/>
    </xf>
    <xf numFmtId="0" fontId="7" fillId="34" borderId="0" xfId="49" applyFont="1" applyFill="1" applyAlignment="1">
      <alignment horizontal="right"/>
      <protection/>
    </xf>
    <xf numFmtId="43" fontId="0" fillId="0" borderId="0" xfId="0" applyNumberFormat="1" applyFill="1" applyAlignment="1">
      <alignment/>
    </xf>
    <xf numFmtId="43" fontId="16" fillId="0" borderId="0" xfId="63" applyFont="1" applyFill="1" applyAlignment="1">
      <alignment/>
    </xf>
    <xf numFmtId="0" fontId="16" fillId="0" borderId="0" xfId="49" applyFont="1" applyFill="1">
      <alignment/>
      <protection/>
    </xf>
    <xf numFmtId="43" fontId="16" fillId="0" borderId="0" xfId="63" applyFont="1" applyFill="1" applyAlignment="1">
      <alignment horizontal="right"/>
    </xf>
    <xf numFmtId="0" fontId="16" fillId="0" borderId="0" xfId="49" applyFont="1" applyFill="1" applyAlignment="1">
      <alignment horizontal="right"/>
      <protection/>
    </xf>
    <xf numFmtId="0" fontId="17" fillId="0" borderId="0" xfId="49" applyFont="1" applyFill="1" applyBorder="1" applyAlignment="1">
      <alignment vertical="center" wrapText="1"/>
      <protection/>
    </xf>
    <xf numFmtId="43" fontId="7" fillId="0" borderId="25" xfId="63" applyFont="1" applyBorder="1" applyAlignment="1">
      <alignment horizontal="right"/>
    </xf>
    <xf numFmtId="43" fontId="7" fillId="0" borderId="24" xfId="63" applyFont="1" applyBorder="1" applyAlignment="1">
      <alignment horizontal="right"/>
    </xf>
    <xf numFmtId="43" fontId="7" fillId="36" borderId="25" xfId="63" applyFont="1" applyFill="1" applyBorder="1" applyAlignment="1">
      <alignment horizontal="right" vertical="center" wrapText="1"/>
    </xf>
    <xf numFmtId="43" fontId="7" fillId="36" borderId="24" xfId="63" applyFont="1" applyFill="1" applyBorder="1" applyAlignment="1">
      <alignment horizontal="right" vertical="center" wrapText="1"/>
    </xf>
    <xf numFmtId="43" fontId="7" fillId="34" borderId="19" xfId="63" applyFont="1" applyFill="1" applyBorder="1" applyAlignment="1">
      <alignment horizontal="center" vertical="center" wrapText="1"/>
    </xf>
    <xf numFmtId="43" fontId="7" fillId="34" borderId="27" xfId="63" applyFont="1" applyFill="1" applyBorder="1" applyAlignment="1">
      <alignment horizontal="center" vertical="center" wrapText="1"/>
    </xf>
    <xf numFmtId="0" fontId="7" fillId="0" borderId="16" xfId="49" applyFont="1" applyFill="1" applyBorder="1" applyAlignment="1">
      <alignment vertical="center" wrapText="1"/>
      <protection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7" fillId="0" borderId="27" xfId="49" applyFont="1" applyFill="1" applyBorder="1" applyAlignment="1" applyProtection="1">
      <alignment horizontal="left" vertical="center"/>
      <protection locked="0"/>
    </xf>
    <xf numFmtId="43" fontId="7" fillId="34" borderId="19" xfId="63" applyFont="1" applyFill="1" applyBorder="1" applyAlignment="1">
      <alignment horizontal="center"/>
    </xf>
    <xf numFmtId="43" fontId="7" fillId="34" borderId="0" xfId="63" applyFont="1" applyFill="1" applyBorder="1" applyAlignment="1">
      <alignment horizontal="center"/>
    </xf>
    <xf numFmtId="43" fontId="7" fillId="34" borderId="27" xfId="63" applyFont="1" applyFill="1" applyBorder="1" applyAlignment="1">
      <alignment horizontal="center"/>
    </xf>
    <xf numFmtId="0" fontId="7" fillId="0" borderId="0" xfId="49" applyFont="1" applyAlignment="1">
      <alignment horizontal="center" vertical="center"/>
      <protection/>
    </xf>
    <xf numFmtId="0" fontId="6" fillId="0" borderId="0" xfId="49" applyFont="1" applyAlignment="1">
      <alignment horizontal="center" vertical="center"/>
      <protection/>
    </xf>
    <xf numFmtId="0" fontId="6" fillId="0" borderId="0" xfId="49" applyFont="1" applyFill="1" applyAlignment="1">
      <alignment horizontal="left" vertical="top" wrapText="1"/>
      <protection/>
    </xf>
    <xf numFmtId="43" fontId="6" fillId="0" borderId="19" xfId="63" applyFont="1" applyFill="1" applyBorder="1" applyAlignment="1">
      <alignment horizontal="center" vertical="center" wrapText="1"/>
    </xf>
    <xf numFmtId="43" fontId="6" fillId="0" borderId="27" xfId="63" applyFont="1" applyFill="1" applyBorder="1" applyAlignment="1">
      <alignment horizontal="center" vertical="center" wrapText="1"/>
    </xf>
    <xf numFmtId="43" fontId="7" fillId="34" borderId="19" xfId="63" applyFont="1" applyFill="1" applyBorder="1" applyAlignment="1">
      <alignment horizontal="right"/>
    </xf>
    <xf numFmtId="43" fontId="7" fillId="34" borderId="0" xfId="63" applyFont="1" applyFill="1" applyBorder="1" applyAlignment="1">
      <alignment horizontal="right"/>
    </xf>
    <xf numFmtId="166" fontId="7" fillId="34" borderId="19" xfId="63" applyNumberFormat="1" applyFont="1" applyFill="1" applyBorder="1" applyAlignment="1">
      <alignment horizontal="right"/>
    </xf>
    <xf numFmtId="166" fontId="7" fillId="34" borderId="0" xfId="63" applyNumberFormat="1" applyFont="1" applyFill="1" applyBorder="1" applyAlignment="1">
      <alignment horizontal="right"/>
    </xf>
    <xf numFmtId="0" fontId="6" fillId="37" borderId="17" xfId="49" applyFont="1" applyFill="1" applyBorder="1" applyAlignment="1">
      <alignment horizontal="center" vertical="center" wrapText="1"/>
      <protection/>
    </xf>
    <xf numFmtId="43" fontId="7" fillId="36" borderId="19" xfId="63" applyFont="1" applyFill="1" applyBorder="1" applyAlignment="1">
      <alignment horizontal="right" vertical="center" wrapText="1"/>
    </xf>
    <xf numFmtId="43" fontId="7" fillId="36" borderId="27" xfId="63" applyFont="1" applyFill="1" applyBorder="1" applyAlignment="1">
      <alignment horizontal="right" vertical="center" wrapText="1"/>
    </xf>
    <xf numFmtId="0" fontId="7" fillId="0" borderId="0" xfId="47" applyFont="1" applyFill="1" applyAlignment="1">
      <alignment horizontal="left" vertical="center" wrapText="1"/>
      <protection/>
    </xf>
    <xf numFmtId="0" fontId="6" fillId="33" borderId="16" xfId="49" applyFont="1" applyFill="1" applyBorder="1" applyAlignment="1">
      <alignment horizontal="left" vertical="center" wrapText="1"/>
      <protection/>
    </xf>
    <xf numFmtId="0" fontId="6" fillId="33" borderId="13" xfId="49" applyFont="1" applyFill="1" applyBorder="1" applyAlignment="1">
      <alignment horizontal="left" vertical="center" wrapText="1"/>
      <protection/>
    </xf>
    <xf numFmtId="43" fontId="6" fillId="36" borderId="25" xfId="63" applyFont="1" applyFill="1" applyBorder="1" applyAlignment="1">
      <alignment horizontal="center" vertical="center" wrapText="1"/>
    </xf>
    <xf numFmtId="43" fontId="6" fillId="36" borderId="24" xfId="63" applyFont="1" applyFill="1" applyBorder="1" applyAlignment="1">
      <alignment horizontal="center" vertical="center" wrapText="1"/>
    </xf>
    <xf numFmtId="43" fontId="6" fillId="36" borderId="19" xfId="63" applyFont="1" applyFill="1" applyBorder="1" applyAlignment="1">
      <alignment horizontal="center" vertical="center" wrapText="1"/>
    </xf>
    <xf numFmtId="43" fontId="6" fillId="36" borderId="27" xfId="63" applyFont="1" applyFill="1" applyBorder="1" applyAlignment="1">
      <alignment horizontal="center" vertical="center" wrapText="1"/>
    </xf>
    <xf numFmtId="43" fontId="6" fillId="36" borderId="21" xfId="63" applyFont="1" applyFill="1" applyBorder="1" applyAlignment="1">
      <alignment horizontal="center" vertical="center" wrapText="1"/>
    </xf>
    <xf numFmtId="43" fontId="6" fillId="36" borderId="22" xfId="63" applyFont="1" applyFill="1" applyBorder="1" applyAlignment="1">
      <alignment horizontal="center" vertical="center" wrapText="1"/>
    </xf>
    <xf numFmtId="43" fontId="6" fillId="33" borderId="26" xfId="63" applyFont="1" applyFill="1" applyBorder="1" applyAlignment="1">
      <alignment horizontal="center" vertical="center" wrapText="1"/>
    </xf>
    <xf numFmtId="43" fontId="6" fillId="33" borderId="13" xfId="63" applyFont="1" applyFill="1" applyBorder="1" applyAlignment="1">
      <alignment horizontal="center" vertical="center" wrapText="1"/>
    </xf>
    <xf numFmtId="37" fontId="7" fillId="35" borderId="26" xfId="47" applyNumberFormat="1" applyFont="1" applyFill="1" applyBorder="1" applyAlignment="1">
      <alignment horizontal="center"/>
      <protection/>
    </xf>
    <xf numFmtId="0" fontId="10" fillId="35" borderId="13" xfId="47" applyFont="1" applyFill="1" applyBorder="1" applyAlignment="1">
      <alignment horizontal="center"/>
      <protection/>
    </xf>
    <xf numFmtId="37" fontId="7" fillId="35" borderId="0" xfId="47" applyNumberFormat="1" applyFont="1" applyFill="1" applyBorder="1" applyAlignment="1">
      <alignment horizontal="center"/>
      <protection/>
    </xf>
    <xf numFmtId="0" fontId="10" fillId="35" borderId="0" xfId="47" applyFont="1" applyFill="1" applyBorder="1" applyAlignment="1">
      <alignment horizontal="center"/>
      <protection/>
    </xf>
    <xf numFmtId="171" fontId="7" fillId="0" borderId="26" xfId="49" applyNumberFormat="1" applyFont="1" applyBorder="1" applyAlignment="1">
      <alignment horizontal="right"/>
      <protection/>
    </xf>
    <xf numFmtId="171" fontId="7" fillId="0" borderId="13" xfId="49" applyNumberFormat="1" applyFont="1" applyBorder="1" applyAlignment="1">
      <alignment horizontal="right"/>
      <protection/>
    </xf>
    <xf numFmtId="171" fontId="7" fillId="0" borderId="16" xfId="49" applyNumberFormat="1" applyFont="1" applyBorder="1" applyAlignment="1">
      <alignment horizontal="right"/>
      <protection/>
    </xf>
    <xf numFmtId="43" fontId="59" fillId="0" borderId="25" xfId="63" applyFont="1" applyBorder="1" applyAlignment="1">
      <alignment horizontal="center" vertical="center" wrapText="1"/>
    </xf>
    <xf numFmtId="43" fontId="59" fillId="0" borderId="23" xfId="63" applyFont="1" applyBorder="1" applyAlignment="1">
      <alignment horizontal="center" vertical="center" wrapText="1"/>
    </xf>
    <xf numFmtId="43" fontId="7" fillId="34" borderId="26" xfId="63" applyFont="1" applyFill="1" applyBorder="1" applyAlignment="1">
      <alignment horizontal="center"/>
    </xf>
    <xf numFmtId="43" fontId="7" fillId="34" borderId="13" xfId="63" applyFont="1" applyFill="1" applyBorder="1" applyAlignment="1">
      <alignment horizontal="center"/>
    </xf>
    <xf numFmtId="0" fontId="6" fillId="33" borderId="16" xfId="49" applyFont="1" applyFill="1" applyBorder="1" applyAlignment="1">
      <alignment horizontal="left" vertical="center"/>
      <protection/>
    </xf>
    <xf numFmtId="0" fontId="6" fillId="33" borderId="13" xfId="49" applyFont="1" applyFill="1" applyBorder="1" applyAlignment="1">
      <alignment horizontal="left" vertical="center"/>
      <protection/>
    </xf>
    <xf numFmtId="43" fontId="7" fillId="34" borderId="21" xfId="63" applyFont="1" applyFill="1" applyBorder="1" applyAlignment="1">
      <alignment horizontal="center" vertical="center" wrapText="1"/>
    </xf>
    <xf numFmtId="43" fontId="7" fillId="34" borderId="22" xfId="63" applyFont="1" applyFill="1" applyBorder="1" applyAlignment="1">
      <alignment horizontal="center" vertical="center" wrapText="1"/>
    </xf>
    <xf numFmtId="43" fontId="7" fillId="34" borderId="25" xfId="63" applyFont="1" applyFill="1" applyBorder="1" applyAlignment="1">
      <alignment horizontal="center" vertical="center" wrapText="1"/>
    </xf>
    <xf numFmtId="43" fontId="7" fillId="34" borderId="24" xfId="63" applyFont="1" applyFill="1" applyBorder="1" applyAlignment="1">
      <alignment horizontal="center" vertical="center" wrapText="1"/>
    </xf>
    <xf numFmtId="43" fontId="7" fillId="34" borderId="0" xfId="63" applyFont="1" applyFill="1" applyBorder="1" applyAlignment="1">
      <alignment horizontal="center" vertical="center" wrapText="1"/>
    </xf>
    <xf numFmtId="0" fontId="6" fillId="33" borderId="28" xfId="49" applyFont="1" applyFill="1" applyBorder="1" applyAlignment="1">
      <alignment horizontal="center" vertical="center" wrapText="1"/>
      <protection/>
    </xf>
    <xf numFmtId="0" fontId="6" fillId="33" borderId="19" xfId="49" applyFont="1" applyFill="1" applyBorder="1" applyAlignment="1">
      <alignment horizontal="center" vertical="center" wrapText="1"/>
      <protection/>
    </xf>
    <xf numFmtId="0" fontId="6" fillId="33" borderId="29" xfId="49" applyFont="1" applyFill="1" applyBorder="1" applyAlignment="1">
      <alignment horizontal="center" vertical="center" wrapText="1"/>
      <protection/>
    </xf>
    <xf numFmtId="43" fontId="6" fillId="34" borderId="19" xfId="63" applyFont="1" applyFill="1" applyBorder="1" applyAlignment="1">
      <alignment horizontal="right"/>
    </xf>
    <xf numFmtId="43" fontId="6" fillId="34" borderId="0" xfId="63" applyFont="1" applyFill="1" applyBorder="1" applyAlignment="1">
      <alignment horizontal="right"/>
    </xf>
    <xf numFmtId="43" fontId="15" fillId="33" borderId="30" xfId="49" applyNumberFormat="1" applyFont="1" applyFill="1" applyBorder="1" applyAlignment="1">
      <alignment horizontal="center" vertical="center" wrapText="1"/>
      <protection/>
    </xf>
    <xf numFmtId="0" fontId="15" fillId="33" borderId="31" xfId="49" applyFont="1" applyFill="1" applyBorder="1" applyAlignment="1">
      <alignment horizontal="center" vertical="center" wrapText="1"/>
      <protection/>
    </xf>
    <xf numFmtId="43" fontId="15" fillId="33" borderId="26" xfId="49" applyNumberFormat="1" applyFont="1" applyFill="1" applyBorder="1" applyAlignment="1">
      <alignment horizontal="center" vertical="center" wrapText="1"/>
      <protection/>
    </xf>
    <xf numFmtId="0" fontId="15" fillId="33" borderId="16" xfId="49" applyFont="1" applyFill="1" applyBorder="1" applyAlignment="1">
      <alignment horizontal="center" vertical="center" wrapText="1"/>
      <protection/>
    </xf>
    <xf numFmtId="0" fontId="6" fillId="33" borderId="32" xfId="49" applyFont="1" applyFill="1" applyBorder="1" applyAlignment="1">
      <alignment horizontal="center" vertical="center" wrapText="1"/>
      <protection/>
    </xf>
    <xf numFmtId="0" fontId="6" fillId="33" borderId="33" xfId="49" applyFont="1" applyFill="1" applyBorder="1" applyAlignment="1">
      <alignment horizontal="center" vertical="center" wrapText="1"/>
      <protection/>
    </xf>
    <xf numFmtId="0" fontId="6" fillId="33" borderId="30" xfId="49" applyFont="1" applyFill="1" applyBorder="1" applyAlignment="1">
      <alignment horizontal="center" vertical="center" wrapText="1"/>
      <protection/>
    </xf>
    <xf numFmtId="0" fontId="7" fillId="33" borderId="33" xfId="49" applyFont="1" applyFill="1" applyBorder="1" applyAlignment="1">
      <alignment horizontal="center" vertical="center" wrapText="1"/>
      <protection/>
    </xf>
    <xf numFmtId="0" fontId="7" fillId="33" borderId="31" xfId="49" applyFont="1" applyFill="1" applyBorder="1" applyAlignment="1">
      <alignment horizontal="center" vertical="center" wrapText="1"/>
      <protection/>
    </xf>
    <xf numFmtId="0" fontId="8" fillId="33" borderId="23" xfId="49" applyFont="1" applyFill="1" applyBorder="1" applyAlignment="1">
      <alignment horizontal="center" vertical="center" wrapText="1"/>
      <protection/>
    </xf>
    <xf numFmtId="0" fontId="8" fillId="33" borderId="24" xfId="49" applyFont="1" applyFill="1" applyBorder="1" applyAlignment="1">
      <alignment horizontal="center" vertical="center" wrapText="1"/>
      <protection/>
    </xf>
    <xf numFmtId="0" fontId="8" fillId="33" borderId="0" xfId="49" applyFont="1" applyFill="1" applyBorder="1" applyAlignment="1">
      <alignment horizontal="center" vertical="center" wrapText="1"/>
      <protection/>
    </xf>
    <xf numFmtId="0" fontId="8" fillId="33" borderId="27" xfId="49" applyFont="1" applyFill="1" applyBorder="1" applyAlignment="1">
      <alignment horizontal="center" vertical="center" wrapText="1"/>
      <protection/>
    </xf>
    <xf numFmtId="0" fontId="8" fillId="33" borderId="20" xfId="49" applyFont="1" applyFill="1" applyBorder="1" applyAlignment="1">
      <alignment horizontal="center" vertical="center" wrapText="1"/>
      <protection/>
    </xf>
    <xf numFmtId="0" fontId="8" fillId="33" borderId="22" xfId="49" applyFont="1" applyFill="1" applyBorder="1" applyAlignment="1">
      <alignment horizontal="center" vertical="center" wrapText="1"/>
      <protection/>
    </xf>
    <xf numFmtId="0" fontId="7" fillId="0" borderId="23" xfId="49" applyFont="1" applyFill="1" applyBorder="1" applyAlignment="1">
      <alignment horizontal="left" vertical="top" wrapText="1"/>
      <protection/>
    </xf>
    <xf numFmtId="0" fontId="7" fillId="0" borderId="24" xfId="49" applyFont="1" applyFill="1" applyBorder="1" applyAlignment="1">
      <alignment horizontal="left" vertical="top" wrapText="1"/>
      <protection/>
    </xf>
    <xf numFmtId="2" fontId="6" fillId="33" borderId="26" xfId="49" applyNumberFormat="1" applyFont="1" applyFill="1" applyBorder="1" applyAlignment="1">
      <alignment horizontal="right" wrapText="1"/>
      <protection/>
    </xf>
    <xf numFmtId="2" fontId="6" fillId="33" borderId="16" xfId="49" applyNumberFormat="1" applyFont="1" applyFill="1" applyBorder="1" applyAlignment="1">
      <alignment horizontal="right" wrapText="1"/>
      <protection/>
    </xf>
    <xf numFmtId="43" fontId="6" fillId="34" borderId="19" xfId="63" applyFont="1" applyFill="1" applyBorder="1" applyAlignment="1">
      <alignment horizontal="center"/>
    </xf>
    <xf numFmtId="43" fontId="6" fillId="34" borderId="0" xfId="63" applyFont="1" applyFill="1" applyBorder="1" applyAlignment="1">
      <alignment horizontal="center"/>
    </xf>
    <xf numFmtId="43" fontId="7" fillId="34" borderId="21" xfId="63" applyFont="1" applyFill="1" applyBorder="1" applyAlignment="1">
      <alignment horizontal="center"/>
    </xf>
    <xf numFmtId="43" fontId="7" fillId="34" borderId="20" xfId="63" applyFont="1" applyFill="1" applyBorder="1" applyAlignment="1">
      <alignment horizontal="center"/>
    </xf>
    <xf numFmtId="43" fontId="7" fillId="34" borderId="22" xfId="63" applyFont="1" applyFill="1" applyBorder="1" applyAlignment="1">
      <alignment horizontal="center"/>
    </xf>
    <xf numFmtId="43" fontId="6" fillId="34" borderId="19" xfId="63" applyFont="1" applyFill="1" applyBorder="1" applyAlignment="1">
      <alignment horizontal="center" vertical="center" wrapText="1"/>
    </xf>
    <xf numFmtId="43" fontId="6" fillId="34" borderId="27" xfId="63" applyFont="1" applyFill="1" applyBorder="1" applyAlignment="1">
      <alignment horizontal="center" vertical="center" wrapText="1"/>
    </xf>
    <xf numFmtId="43" fontId="6" fillId="34" borderId="25" xfId="63" applyFont="1" applyFill="1" applyBorder="1" applyAlignment="1">
      <alignment horizontal="right"/>
    </xf>
    <xf numFmtId="43" fontId="6" fillId="34" borderId="23" xfId="63" applyFont="1" applyFill="1" applyBorder="1" applyAlignment="1">
      <alignment horizontal="right"/>
    </xf>
    <xf numFmtId="43" fontId="6" fillId="0" borderId="25" xfId="49" applyNumberFormat="1" applyFont="1" applyBorder="1" applyAlignment="1">
      <alignment horizontal="center" vertical="center" wrapText="1"/>
      <protection/>
    </xf>
    <xf numFmtId="0" fontId="6" fillId="0" borderId="23" xfId="49" applyFont="1" applyBorder="1" applyAlignment="1">
      <alignment horizontal="center" vertical="center" wrapText="1"/>
      <protection/>
    </xf>
    <xf numFmtId="0" fontId="7" fillId="0" borderId="0" xfId="49" applyFont="1" applyFill="1" applyAlignment="1">
      <alignment horizontal="center"/>
      <protection/>
    </xf>
    <xf numFmtId="0" fontId="6" fillId="37" borderId="25" xfId="49" applyFont="1" applyFill="1" applyBorder="1" applyAlignment="1">
      <alignment horizontal="center" vertical="center" wrapText="1"/>
      <protection/>
    </xf>
    <xf numFmtId="0" fontId="6" fillId="37" borderId="23" xfId="49" applyFont="1" applyFill="1" applyBorder="1" applyAlignment="1">
      <alignment horizontal="center" vertical="center" wrapText="1"/>
      <protection/>
    </xf>
    <xf numFmtId="0" fontId="6" fillId="37" borderId="21" xfId="49" applyFont="1" applyFill="1" applyBorder="1" applyAlignment="1">
      <alignment horizontal="center" vertical="center" wrapText="1"/>
      <protection/>
    </xf>
    <xf numFmtId="0" fontId="6" fillId="37" borderId="20" xfId="49" applyFont="1" applyFill="1" applyBorder="1" applyAlignment="1">
      <alignment horizontal="center" vertical="center" wrapText="1"/>
      <protection/>
    </xf>
    <xf numFmtId="43" fontId="6" fillId="33" borderId="16" xfId="63" applyFont="1" applyFill="1" applyBorder="1" applyAlignment="1">
      <alignment horizontal="center" vertical="center" wrapText="1"/>
    </xf>
    <xf numFmtId="0" fontId="7" fillId="0" borderId="0" xfId="49" applyFont="1" applyFill="1" applyAlignment="1" applyProtection="1">
      <alignment horizontal="left" vertical="center"/>
      <protection locked="0"/>
    </xf>
    <xf numFmtId="0" fontId="7" fillId="0" borderId="0" xfId="49" applyFont="1" applyFill="1" applyAlignment="1">
      <alignment horizontal="left" vertical="center" wrapText="1"/>
      <protection/>
    </xf>
    <xf numFmtId="0" fontId="7" fillId="0" borderId="0" xfId="49" applyFont="1" applyFill="1" applyBorder="1" applyAlignment="1">
      <alignment horizontal="left" vertical="center" wrapText="1"/>
      <protection/>
    </xf>
    <xf numFmtId="0" fontId="7" fillId="0" borderId="0" xfId="49" applyFont="1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37" borderId="24" xfId="49" applyFont="1" applyFill="1" applyBorder="1" applyAlignment="1">
      <alignment horizontal="center" vertical="center" wrapText="1"/>
      <protection/>
    </xf>
    <xf numFmtId="0" fontId="6" fillId="37" borderId="20" xfId="49" applyFont="1" applyFill="1" applyBorder="1" applyAlignment="1">
      <alignment horizontal="center" wrapText="1"/>
      <protection/>
    </xf>
    <xf numFmtId="0" fontId="6" fillId="37" borderId="22" xfId="49" applyFont="1" applyFill="1" applyBorder="1" applyAlignment="1">
      <alignment horizontal="center" wrapText="1"/>
      <protection/>
    </xf>
    <xf numFmtId="43" fontId="6" fillId="0" borderId="25" xfId="63" applyFont="1" applyBorder="1" applyAlignment="1">
      <alignment horizontal="center" vertical="center" wrapText="1"/>
    </xf>
    <xf numFmtId="43" fontId="6" fillId="0" borderId="23" xfId="63" applyFont="1" applyBorder="1" applyAlignment="1">
      <alignment horizontal="center" vertical="center" wrapText="1"/>
    </xf>
    <xf numFmtId="0" fontId="6" fillId="33" borderId="16" xfId="49" applyFont="1" applyFill="1" applyBorder="1" applyAlignment="1">
      <alignment horizontal="center" vertical="center" wrapText="1"/>
      <protection/>
    </xf>
    <xf numFmtId="0" fontId="6" fillId="33" borderId="34" xfId="49" applyFont="1" applyFill="1" applyBorder="1" applyAlignment="1">
      <alignment horizontal="center" vertical="center" wrapText="1"/>
      <protection/>
    </xf>
    <xf numFmtId="0" fontId="6" fillId="33" borderId="27" xfId="49" applyFont="1" applyFill="1" applyBorder="1" applyAlignment="1">
      <alignment horizontal="center" vertical="center" wrapText="1"/>
      <protection/>
    </xf>
    <xf numFmtId="0" fontId="6" fillId="33" borderId="35" xfId="49" applyFont="1" applyFill="1" applyBorder="1" applyAlignment="1">
      <alignment horizontal="center" vertical="center" wrapText="1"/>
      <protection/>
    </xf>
    <xf numFmtId="0" fontId="6" fillId="33" borderId="36" xfId="49" applyFont="1" applyFill="1" applyBorder="1" applyAlignment="1">
      <alignment horizontal="center" vertical="center" wrapText="1"/>
      <protection/>
    </xf>
    <xf numFmtId="0" fontId="6" fillId="33" borderId="17" xfId="49" applyFont="1" applyFill="1" applyBorder="1" applyAlignment="1">
      <alignment horizontal="center" vertical="center" wrapText="1"/>
      <protection/>
    </xf>
    <xf numFmtId="0" fontId="6" fillId="33" borderId="37" xfId="49" applyFont="1" applyFill="1" applyBorder="1" applyAlignment="1">
      <alignment horizontal="center" vertical="center" wrapText="1"/>
      <protection/>
    </xf>
    <xf numFmtId="0" fontId="6" fillId="33" borderId="38" xfId="49" applyFont="1" applyFill="1" applyBorder="1" applyAlignment="1">
      <alignment horizontal="center" vertical="center" wrapText="1"/>
      <protection/>
    </xf>
    <xf numFmtId="0" fontId="6" fillId="0" borderId="0" xfId="49" applyFont="1" applyBorder="1" applyAlignment="1">
      <alignment horizontal="left" vertical="center" wrapText="1"/>
      <protection/>
    </xf>
    <xf numFmtId="0" fontId="7" fillId="0" borderId="0" xfId="49" applyFont="1" applyFill="1" applyBorder="1" applyAlignment="1" applyProtection="1">
      <alignment horizontal="left" vertical="center" indent="1"/>
      <protection locked="0"/>
    </xf>
    <xf numFmtId="0" fontId="7" fillId="0" borderId="0" xfId="49" applyFont="1" applyFill="1" applyAlignment="1" applyProtection="1">
      <alignment horizontal="left" vertical="center" indent="1"/>
      <protection locked="0"/>
    </xf>
    <xf numFmtId="0" fontId="6" fillId="33" borderId="25" xfId="49" applyFont="1" applyFill="1" applyBorder="1" applyAlignment="1">
      <alignment horizontal="center" vertical="center" wrapText="1"/>
      <protection/>
    </xf>
    <xf numFmtId="0" fontId="6" fillId="33" borderId="23" xfId="49" applyFont="1" applyFill="1" applyBorder="1" applyAlignment="1">
      <alignment horizontal="center" vertical="center" wrapText="1"/>
      <protection/>
    </xf>
    <xf numFmtId="0" fontId="6" fillId="33" borderId="21" xfId="49" applyFont="1" applyFill="1" applyBorder="1" applyAlignment="1">
      <alignment horizontal="center" vertical="center" wrapText="1"/>
      <protection/>
    </xf>
    <xf numFmtId="0" fontId="6" fillId="33" borderId="20" xfId="49" applyFont="1" applyFill="1" applyBorder="1" applyAlignment="1">
      <alignment horizontal="center" vertical="center" wrapText="1"/>
      <protection/>
    </xf>
    <xf numFmtId="43" fontId="7" fillId="34" borderId="25" xfId="63" applyFont="1" applyFill="1" applyBorder="1" applyAlignment="1">
      <alignment horizontal="right" vertical="center" wrapText="1"/>
    </xf>
    <xf numFmtId="43" fontId="7" fillId="34" borderId="24" xfId="63" applyFont="1" applyFill="1" applyBorder="1" applyAlignment="1">
      <alignment horizontal="right" vertical="center" wrapText="1"/>
    </xf>
    <xf numFmtId="0" fontId="6" fillId="33" borderId="0" xfId="49" applyFont="1" applyFill="1" applyBorder="1" applyAlignment="1">
      <alignment horizontal="center" vertical="center" wrapText="1"/>
      <protection/>
    </xf>
    <xf numFmtId="43" fontId="7" fillId="34" borderId="23" xfId="63" applyFont="1" applyFill="1" applyBorder="1" applyAlignment="1">
      <alignment horizontal="center" vertical="center" wrapText="1"/>
    </xf>
    <xf numFmtId="0" fontId="7" fillId="0" borderId="20" xfId="49" applyFont="1" applyFill="1" applyBorder="1" applyAlignment="1">
      <alignment horizontal="left" vertical="center" wrapText="1"/>
      <protection/>
    </xf>
    <xf numFmtId="0" fontId="7" fillId="0" borderId="22" xfId="49" applyFont="1" applyFill="1" applyBorder="1" applyAlignment="1">
      <alignment horizontal="left" vertical="center" wrapText="1"/>
      <protection/>
    </xf>
    <xf numFmtId="43" fontId="60" fillId="33" borderId="16" xfId="49" applyNumberFormat="1" applyFont="1" applyFill="1" applyBorder="1" applyAlignment="1">
      <alignment horizontal="center" vertical="center" wrapText="1"/>
      <protection/>
    </xf>
    <xf numFmtId="0" fontId="6" fillId="33" borderId="13" xfId="49" applyFont="1" applyFill="1" applyBorder="1" applyAlignment="1">
      <alignment horizontal="center" vertical="center" wrapText="1"/>
      <protection/>
    </xf>
    <xf numFmtId="43" fontId="7" fillId="36" borderId="25" xfId="63" applyFont="1" applyFill="1" applyBorder="1" applyAlignment="1">
      <alignment horizontal="center" vertical="center" wrapText="1"/>
    </xf>
    <xf numFmtId="43" fontId="7" fillId="36" borderId="23" xfId="63" applyFont="1" applyFill="1" applyBorder="1" applyAlignment="1">
      <alignment horizontal="center" vertical="center" wrapText="1"/>
    </xf>
    <xf numFmtId="43" fontId="7" fillId="36" borderId="19" xfId="63" applyFont="1" applyFill="1" applyBorder="1" applyAlignment="1">
      <alignment horizontal="center" vertical="center" wrapText="1"/>
    </xf>
    <xf numFmtId="43" fontId="7" fillId="36" borderId="0" xfId="63" applyFont="1" applyFill="1" applyBorder="1" applyAlignment="1">
      <alignment horizontal="center" vertical="center" wrapText="1"/>
    </xf>
    <xf numFmtId="43" fontId="7" fillId="36" borderId="21" xfId="63" applyFont="1" applyFill="1" applyBorder="1" applyAlignment="1">
      <alignment horizontal="center" vertical="center" wrapText="1"/>
    </xf>
    <xf numFmtId="43" fontId="7" fillId="36" borderId="20" xfId="63" applyFont="1" applyFill="1" applyBorder="1" applyAlignment="1">
      <alignment horizontal="center" vertical="center" wrapText="1"/>
    </xf>
    <xf numFmtId="43" fontId="6" fillId="33" borderId="26" xfId="49" applyNumberFormat="1" applyFont="1" applyFill="1" applyBorder="1" applyAlignment="1">
      <alignment horizontal="center" vertical="center" wrapText="1"/>
      <protection/>
    </xf>
    <xf numFmtId="43" fontId="7" fillId="36" borderId="22" xfId="63" applyFont="1" applyFill="1" applyBorder="1" applyAlignment="1">
      <alignment horizontal="center" vertical="center" wrapText="1"/>
    </xf>
    <xf numFmtId="0" fontId="8" fillId="37" borderId="23" xfId="49" applyFont="1" applyFill="1" applyBorder="1" applyAlignment="1">
      <alignment horizontal="center" vertical="center" wrapText="1"/>
      <protection/>
    </xf>
    <xf numFmtId="0" fontId="8" fillId="37" borderId="24" xfId="49" applyFont="1" applyFill="1" applyBorder="1" applyAlignment="1">
      <alignment horizontal="center" vertical="center" wrapText="1"/>
      <protection/>
    </xf>
    <xf numFmtId="0" fontId="8" fillId="37" borderId="0" xfId="49" applyFont="1" applyFill="1" applyBorder="1" applyAlignment="1">
      <alignment horizontal="center" vertical="center" wrapText="1"/>
      <protection/>
    </xf>
    <xf numFmtId="0" fontId="8" fillId="37" borderId="27" xfId="49" applyFont="1" applyFill="1" applyBorder="1" applyAlignment="1">
      <alignment horizontal="center" vertical="center" wrapText="1"/>
      <protection/>
    </xf>
    <xf numFmtId="0" fontId="8" fillId="37" borderId="20" xfId="49" applyFont="1" applyFill="1" applyBorder="1" applyAlignment="1">
      <alignment horizontal="center" vertical="center" wrapText="1"/>
      <protection/>
    </xf>
    <xf numFmtId="0" fontId="8" fillId="37" borderId="22" xfId="49" applyFont="1" applyFill="1" applyBorder="1" applyAlignment="1">
      <alignment horizontal="center" vertical="center" wrapText="1"/>
      <protection/>
    </xf>
    <xf numFmtId="0" fontId="6" fillId="37" borderId="16" xfId="49" applyFont="1" applyFill="1" applyBorder="1" applyAlignment="1">
      <alignment horizontal="center" vertical="center" wrapText="1"/>
      <protection/>
    </xf>
    <xf numFmtId="0" fontId="6" fillId="37" borderId="0" xfId="49" applyFont="1" applyFill="1" applyBorder="1" applyAlignment="1">
      <alignment horizontal="center" vertical="center" wrapText="1"/>
      <protection/>
    </xf>
    <xf numFmtId="43" fontId="6" fillId="33" borderId="16" xfId="63" applyFont="1" applyFill="1" applyBorder="1" applyAlignment="1">
      <alignment horizontal="right" vertical="center" wrapText="1"/>
    </xf>
    <xf numFmtId="43" fontId="7" fillId="36" borderId="0" xfId="63" applyFont="1" applyFill="1" applyBorder="1" applyAlignment="1">
      <alignment horizontal="right" vertical="center" wrapText="1"/>
    </xf>
    <xf numFmtId="0" fontId="6" fillId="37" borderId="19" xfId="49" applyFont="1" applyFill="1" applyBorder="1" applyAlignment="1">
      <alignment horizontal="center" vertical="center" wrapText="1"/>
      <protection/>
    </xf>
    <xf numFmtId="0" fontId="6" fillId="37" borderId="27" xfId="49" applyFont="1" applyFill="1" applyBorder="1" applyAlignment="1">
      <alignment horizontal="center" vertical="center" wrapText="1"/>
      <protection/>
    </xf>
    <xf numFmtId="43" fontId="6" fillId="36" borderId="0" xfId="63" applyFont="1" applyFill="1" applyBorder="1" applyAlignment="1">
      <alignment horizontal="center" vertical="center" wrapText="1"/>
    </xf>
    <xf numFmtId="43" fontId="7" fillId="0" borderId="19" xfId="63" applyFont="1" applyBorder="1" applyAlignment="1">
      <alignment horizontal="right"/>
    </xf>
    <xf numFmtId="43" fontId="7" fillId="0" borderId="27" xfId="63" applyFont="1" applyBorder="1" applyAlignment="1">
      <alignment horizontal="right"/>
    </xf>
    <xf numFmtId="43" fontId="7" fillId="36" borderId="21" xfId="63" applyFont="1" applyFill="1" applyBorder="1" applyAlignment="1">
      <alignment horizontal="right" vertical="center" wrapText="1"/>
    </xf>
    <xf numFmtId="43" fontId="7" fillId="36" borderId="22" xfId="63" applyFont="1" applyFill="1" applyBorder="1" applyAlignment="1">
      <alignment horizontal="right" vertical="center" wrapText="1"/>
    </xf>
    <xf numFmtId="43" fontId="7" fillId="0" borderId="21" xfId="63" applyFont="1" applyBorder="1" applyAlignment="1">
      <alignment horizontal="center"/>
    </xf>
    <xf numFmtId="43" fontId="7" fillId="0" borderId="22" xfId="63" applyFont="1" applyBorder="1" applyAlignment="1">
      <alignment horizontal="center"/>
    </xf>
    <xf numFmtId="43" fontId="6" fillId="33" borderId="26" xfId="63" applyFont="1" applyFill="1" applyBorder="1" applyAlignment="1">
      <alignment horizontal="center"/>
    </xf>
    <xf numFmtId="43" fontId="6" fillId="33" borderId="13" xfId="63" applyFont="1" applyFill="1" applyBorder="1" applyAlignment="1">
      <alignment horizontal="center"/>
    </xf>
    <xf numFmtId="0" fontId="6" fillId="0" borderId="0" xfId="49" applyFont="1" applyAlignment="1">
      <alignment horizontal="center"/>
      <protection/>
    </xf>
    <xf numFmtId="0" fontId="7" fillId="35" borderId="25" xfId="47" applyFont="1" applyFill="1" applyBorder="1" applyAlignment="1">
      <alignment horizontal="center"/>
      <protection/>
    </xf>
    <xf numFmtId="0" fontId="7" fillId="35" borderId="24" xfId="47" applyFont="1" applyFill="1" applyBorder="1" applyAlignment="1">
      <alignment horizontal="center"/>
      <protection/>
    </xf>
    <xf numFmtId="0" fontId="7" fillId="0" borderId="0" xfId="49" applyFont="1" applyFill="1" applyBorder="1" applyAlignment="1" applyProtection="1">
      <alignment vertical="center" wrapText="1"/>
      <protection locked="0"/>
    </xf>
    <xf numFmtId="0" fontId="7" fillId="0" borderId="0" xfId="49" applyFont="1" applyFill="1" applyAlignment="1" applyProtection="1">
      <alignment vertical="center" wrapText="1"/>
      <protection locked="0"/>
    </xf>
    <xf numFmtId="43" fontId="7" fillId="35" borderId="25" xfId="63" applyFont="1" applyFill="1" applyBorder="1" applyAlignment="1">
      <alignment horizontal="center"/>
    </xf>
    <xf numFmtId="43" fontId="7" fillId="35" borderId="23" xfId="63" applyFont="1" applyFill="1" applyBorder="1" applyAlignment="1">
      <alignment horizontal="center"/>
    </xf>
    <xf numFmtId="43" fontId="6" fillId="33" borderId="16" xfId="63" applyFont="1" applyFill="1" applyBorder="1" applyAlignment="1">
      <alignment horizontal="center"/>
    </xf>
    <xf numFmtId="0" fontId="6" fillId="37" borderId="26" xfId="49" applyFont="1" applyFill="1" applyBorder="1" applyAlignment="1">
      <alignment horizontal="center" vertical="center" wrapText="1"/>
      <protection/>
    </xf>
    <xf numFmtId="0" fontId="6" fillId="37" borderId="13" xfId="49" applyFont="1" applyFill="1" applyBorder="1" applyAlignment="1">
      <alignment horizontal="center" vertical="center" wrapText="1"/>
      <protection/>
    </xf>
    <xf numFmtId="0" fontId="6" fillId="33" borderId="22" xfId="49" applyFont="1" applyFill="1" applyBorder="1" applyAlignment="1">
      <alignment horizontal="center" vertical="center" wrapText="1"/>
      <protection/>
    </xf>
    <xf numFmtId="0" fontId="7" fillId="0" borderId="20" xfId="49" applyFont="1" applyFill="1" applyBorder="1" applyAlignment="1">
      <alignment vertical="center" wrapText="1"/>
      <protection/>
    </xf>
    <xf numFmtId="0" fontId="7" fillId="0" borderId="20" xfId="49" applyFont="1" applyFill="1" applyBorder="1" applyAlignment="1" applyProtection="1">
      <alignment horizontal="left" vertical="center"/>
      <protection locked="0"/>
    </xf>
    <xf numFmtId="0" fontId="7" fillId="0" borderId="22" xfId="49" applyFont="1" applyFill="1" applyBorder="1" applyAlignment="1" applyProtection="1">
      <alignment horizontal="left" vertical="center"/>
      <protection locked="0"/>
    </xf>
    <xf numFmtId="43" fontId="7" fillId="0" borderId="19" xfId="63" applyFont="1" applyFill="1" applyBorder="1" applyAlignment="1">
      <alignment horizontal="center" vertical="center" wrapText="1"/>
    </xf>
    <xf numFmtId="43" fontId="7" fillId="0" borderId="27" xfId="63" applyFont="1" applyFill="1" applyBorder="1" applyAlignment="1">
      <alignment horizontal="center" vertical="center" wrapText="1"/>
    </xf>
    <xf numFmtId="43" fontId="6" fillId="34" borderId="25" xfId="63" applyFont="1" applyFill="1" applyBorder="1" applyAlignment="1">
      <alignment horizontal="right" vertical="center" wrapText="1"/>
    </xf>
    <xf numFmtId="43" fontId="6" fillId="34" borderId="24" xfId="63" applyFont="1" applyFill="1" applyBorder="1" applyAlignment="1">
      <alignment horizontal="right" vertical="center" wrapText="1"/>
    </xf>
    <xf numFmtId="0" fontId="6" fillId="33" borderId="24" xfId="49" applyFont="1" applyFill="1" applyBorder="1" applyAlignment="1">
      <alignment horizontal="center" vertical="center" wrapText="1"/>
      <protection/>
    </xf>
    <xf numFmtId="0" fontId="8" fillId="33" borderId="0" xfId="49" applyFont="1" applyFill="1" applyAlignment="1">
      <alignment horizontal="center" vertical="center" wrapText="1"/>
      <protection/>
    </xf>
    <xf numFmtId="0" fontId="6" fillId="0" borderId="0" xfId="49" applyFont="1" applyFill="1" applyAlignment="1">
      <alignment horizontal="left" vertical="center" wrapText="1"/>
      <protection/>
    </xf>
    <xf numFmtId="43" fontId="7" fillId="34" borderId="20" xfId="63" applyFont="1" applyFill="1" applyBorder="1" applyAlignment="1">
      <alignment horizontal="center" vertical="center" wrapText="1"/>
    </xf>
    <xf numFmtId="43" fontId="6" fillId="36" borderId="20" xfId="63" applyFont="1" applyFill="1" applyBorder="1" applyAlignment="1">
      <alignment horizontal="center" vertical="center" wrapText="1"/>
    </xf>
    <xf numFmtId="0" fontId="61" fillId="0" borderId="23" xfId="49" applyFont="1" applyFill="1" applyBorder="1" applyAlignment="1">
      <alignment horizontal="left" vertical="center" wrapText="1"/>
      <protection/>
    </xf>
    <xf numFmtId="0" fontId="61" fillId="0" borderId="24" xfId="49" applyFont="1" applyFill="1" applyBorder="1" applyAlignment="1">
      <alignment horizontal="left" vertical="center" wrapText="1"/>
      <protection/>
    </xf>
    <xf numFmtId="43" fontId="60" fillId="36" borderId="23" xfId="49" applyNumberFormat="1" applyFont="1" applyFill="1" applyBorder="1" applyAlignment="1">
      <alignment horizontal="center" vertical="center" wrapText="1"/>
      <protection/>
    </xf>
    <xf numFmtId="0" fontId="60" fillId="36" borderId="24" xfId="49" applyFont="1" applyFill="1" applyBorder="1" applyAlignment="1">
      <alignment horizontal="center" vertical="center" wrapText="1"/>
      <protection/>
    </xf>
    <xf numFmtId="0" fontId="61" fillId="0" borderId="0" xfId="49" applyFont="1" applyFill="1" applyBorder="1" applyAlignment="1">
      <alignment horizontal="left" vertical="center" wrapText="1"/>
      <protection/>
    </xf>
    <xf numFmtId="0" fontId="61" fillId="0" borderId="27" xfId="49" applyFont="1" applyFill="1" applyBorder="1" applyAlignment="1">
      <alignment horizontal="left" vertical="center" wrapText="1"/>
      <protection/>
    </xf>
    <xf numFmtId="0" fontId="6" fillId="33" borderId="26" xfId="49" applyFont="1" applyFill="1" applyBorder="1" applyAlignment="1">
      <alignment horizontal="center" vertical="center" wrapText="1"/>
      <protection/>
    </xf>
    <xf numFmtId="0" fontId="7" fillId="0" borderId="0" xfId="49" applyFont="1" applyAlignment="1">
      <alignment horizontal="left" vertical="center" wrapText="1"/>
      <protection/>
    </xf>
    <xf numFmtId="0" fontId="7" fillId="0" borderId="0" xfId="48" applyFont="1" applyAlignment="1">
      <alignment horizontal="left" wrapText="1"/>
      <protection/>
    </xf>
    <xf numFmtId="0" fontId="6" fillId="33" borderId="16" xfId="49" applyFont="1" applyFill="1" applyBorder="1" applyAlignment="1">
      <alignment horizontal="left" vertical="center" wrapText="1" indent="1"/>
      <protection/>
    </xf>
    <xf numFmtId="0" fontId="6" fillId="33" borderId="13" xfId="49" applyFont="1" applyFill="1" applyBorder="1" applyAlignment="1">
      <alignment horizontal="left" vertical="center" wrapText="1" indent="1"/>
      <protection/>
    </xf>
    <xf numFmtId="0" fontId="6" fillId="0" borderId="16" xfId="49" applyFont="1" applyFill="1" applyBorder="1" applyAlignment="1">
      <alignment horizontal="left" vertical="center" wrapText="1" indent="1"/>
      <protection/>
    </xf>
    <xf numFmtId="0" fontId="6" fillId="0" borderId="13" xfId="49" applyFont="1" applyFill="1" applyBorder="1" applyAlignment="1">
      <alignment horizontal="left" vertical="center" wrapText="1" indent="1"/>
      <protection/>
    </xf>
    <xf numFmtId="0" fontId="6" fillId="33" borderId="39" xfId="49" applyFont="1" applyFill="1" applyBorder="1" applyAlignment="1">
      <alignment horizontal="center" vertical="center" wrapText="1"/>
      <protection/>
    </xf>
    <xf numFmtId="0" fontId="6" fillId="33" borderId="40" xfId="49" applyFont="1" applyFill="1" applyBorder="1" applyAlignment="1">
      <alignment horizontal="center" vertical="center" wrapText="1"/>
      <protection/>
    </xf>
    <xf numFmtId="0" fontId="6" fillId="33" borderId="31" xfId="49" applyFont="1" applyFill="1" applyBorder="1" applyAlignment="1">
      <alignment horizontal="center" vertical="center" wrapText="1"/>
      <protection/>
    </xf>
    <xf numFmtId="0" fontId="7" fillId="0" borderId="0" xfId="49" applyFont="1" applyAlignment="1">
      <alignment horizontal="right"/>
      <protection/>
    </xf>
    <xf numFmtId="0" fontId="6" fillId="0" borderId="0" xfId="49" applyFont="1" applyBorder="1" applyAlignment="1">
      <alignment horizontal="center" vertical="center"/>
      <protection/>
    </xf>
    <xf numFmtId="43" fontId="6" fillId="33" borderId="13" xfId="63" applyFont="1" applyFill="1" applyBorder="1" applyAlignment="1">
      <alignment horizontal="right" vertical="center" wrapText="1"/>
    </xf>
    <xf numFmtId="43" fontId="6" fillId="33" borderId="26" xfId="63" applyFont="1" applyFill="1" applyBorder="1" applyAlignment="1">
      <alignment horizontal="right" vertical="center" wrapText="1"/>
    </xf>
    <xf numFmtId="0" fontId="62" fillId="37" borderId="24" xfId="49" applyFont="1" applyFill="1" applyBorder="1" applyAlignment="1">
      <alignment horizontal="center" vertical="center" wrapText="1"/>
      <protection/>
    </xf>
    <xf numFmtId="0" fontId="62" fillId="37" borderId="22" xfId="49" applyFont="1" applyFill="1" applyBorder="1" applyAlignment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4 2 2" xfId="48"/>
    <cellStyle name="Normal 4 2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971550</xdr:colOff>
      <xdr:row>0</xdr:row>
      <xdr:rowOff>171450</xdr:rowOff>
    </xdr:from>
    <xdr:to>
      <xdr:col>7</xdr:col>
      <xdr:colOff>1619250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1714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885825</xdr:colOff>
      <xdr:row>87</xdr:row>
      <xdr:rowOff>133350</xdr:rowOff>
    </xdr:from>
    <xdr:to>
      <xdr:col>7</xdr:col>
      <xdr:colOff>1533525</xdr:colOff>
      <xdr:row>90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188976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895350</xdr:colOff>
      <xdr:row>169</xdr:row>
      <xdr:rowOff>123825</xdr:rowOff>
    </xdr:from>
    <xdr:to>
      <xdr:col>7</xdr:col>
      <xdr:colOff>1543050</xdr:colOff>
      <xdr:row>172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11025" y="381095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3"/>
  <sheetViews>
    <sheetView showGridLines="0" tabSelected="1" zoomScale="70" zoomScaleNormal="70" zoomScalePageLayoutView="0" workbookViewId="0" topLeftCell="A102">
      <selection activeCell="H199" sqref="H199"/>
    </sheetView>
  </sheetViews>
  <sheetFormatPr defaultColWidth="9.140625" defaultRowHeight="15"/>
  <cols>
    <col min="1" max="1" width="66.421875" style="0" customWidth="1"/>
    <col min="2" max="3" width="12.140625" style="0" customWidth="1"/>
    <col min="4" max="4" width="19.7109375" style="0" customWidth="1"/>
    <col min="5" max="5" width="17.57421875" style="0" customWidth="1"/>
    <col min="6" max="6" width="20.7109375" style="0" customWidth="1"/>
    <col min="7" max="7" width="18.00390625" style="0" customWidth="1"/>
    <col min="8" max="8" width="26.7109375" style="0" customWidth="1"/>
    <col min="9" max="9" width="25.7109375" style="0" customWidth="1"/>
    <col min="10" max="10" width="26.7109375" style="0" customWidth="1"/>
    <col min="11" max="11" width="16.28125" style="0" customWidth="1"/>
    <col min="12" max="12" width="26.7109375" style="0" customWidth="1"/>
    <col min="13" max="13" width="16.28125" style="0" customWidth="1"/>
    <col min="14" max="14" width="26.7109375" style="0" customWidth="1"/>
    <col min="15" max="15" width="16.28125" style="0" customWidth="1"/>
    <col min="16" max="16" width="26.7109375" style="0" customWidth="1"/>
    <col min="19" max="20" width="21.7109375" style="0" bestFit="1" customWidth="1"/>
    <col min="21" max="21" width="20.7109375" style="0" bestFit="1" customWidth="1"/>
  </cols>
  <sheetData>
    <row r="1" spans="1:15" ht="16.5">
      <c r="A1" s="42"/>
      <c r="B1" s="26"/>
      <c r="C1" s="26"/>
      <c r="D1" s="2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6.5">
      <c r="A2" s="42"/>
      <c r="B2" s="26"/>
      <c r="C2" s="26"/>
      <c r="D2" s="26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6.5">
      <c r="A3" s="42"/>
      <c r="B3" s="26"/>
      <c r="C3" s="26"/>
      <c r="D3" s="26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6.5">
      <c r="A4" s="42"/>
      <c r="B4" s="26"/>
      <c r="C4" s="26"/>
      <c r="D4" s="26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ht="16.5" customHeight="1">
      <c r="A5" s="158" t="s">
        <v>167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16" ht="16.5" customHeight="1">
      <c r="A6" s="158" t="s">
        <v>168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1:16" ht="16.5" customHeight="1">
      <c r="A7" s="159" t="s">
        <v>169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</row>
    <row r="8" spans="1:16" ht="16.5" customHeight="1">
      <c r="A8" s="158" t="s">
        <v>170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</row>
    <row r="9" spans="1:16" ht="16.5" customHeight="1">
      <c r="A9" s="158" t="s">
        <v>174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</row>
    <row r="10" spans="1:16" ht="16.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8"/>
      <c r="M10" s="8"/>
      <c r="N10" s="48"/>
      <c r="O10" s="48"/>
      <c r="P10" s="139" t="s">
        <v>182</v>
      </c>
    </row>
    <row r="11" spans="1:16" ht="16.5">
      <c r="A11" s="45" t="s">
        <v>135</v>
      </c>
      <c r="B11" s="45"/>
      <c r="C11" s="45"/>
      <c r="D11" s="45"/>
      <c r="E11" s="45"/>
      <c r="F11" s="45"/>
      <c r="G11" s="45"/>
      <c r="H11" s="45"/>
      <c r="I11" s="45"/>
      <c r="J11" s="46"/>
      <c r="K11" s="8"/>
      <c r="L11" s="8"/>
      <c r="M11" s="8"/>
      <c r="N11" s="8"/>
      <c r="O11" s="8"/>
      <c r="P11" s="47">
        <v>1</v>
      </c>
    </row>
    <row r="12" spans="1:17" ht="18" customHeight="1">
      <c r="A12" s="213" t="s">
        <v>0</v>
      </c>
      <c r="B12" s="213"/>
      <c r="C12" s="213"/>
      <c r="D12" s="213"/>
      <c r="E12" s="213"/>
      <c r="F12" s="213"/>
      <c r="G12" s="214"/>
      <c r="H12" s="261" t="s">
        <v>142</v>
      </c>
      <c r="I12" s="320"/>
      <c r="J12" s="261" t="s">
        <v>142</v>
      </c>
      <c r="K12" s="320"/>
      <c r="L12" s="331" t="s">
        <v>1</v>
      </c>
      <c r="M12" s="250"/>
      <c r="N12" s="250"/>
      <c r="O12" s="250"/>
      <c r="P12" s="250"/>
      <c r="Q12" s="5"/>
    </row>
    <row r="13" spans="1:17" ht="18" customHeight="1">
      <c r="A13" s="321"/>
      <c r="B13" s="321"/>
      <c r="C13" s="321"/>
      <c r="D13" s="321"/>
      <c r="E13" s="321"/>
      <c r="F13" s="321"/>
      <c r="G13" s="216"/>
      <c r="H13" s="200" t="s">
        <v>143</v>
      </c>
      <c r="I13" s="252"/>
      <c r="J13" s="200" t="s">
        <v>144</v>
      </c>
      <c r="K13" s="252"/>
      <c r="L13" s="261" t="s">
        <v>2</v>
      </c>
      <c r="M13" s="262"/>
      <c r="N13" s="320"/>
      <c r="O13" s="261" t="s">
        <v>3</v>
      </c>
      <c r="P13" s="262"/>
      <c r="Q13" s="5"/>
    </row>
    <row r="14" spans="1:17" ht="18" customHeight="1">
      <c r="A14" s="217"/>
      <c r="B14" s="217"/>
      <c r="C14" s="217"/>
      <c r="D14" s="217"/>
      <c r="E14" s="217"/>
      <c r="F14" s="217"/>
      <c r="G14" s="218"/>
      <c r="H14" s="62"/>
      <c r="I14" s="63"/>
      <c r="J14" s="263" t="s">
        <v>145</v>
      </c>
      <c r="K14" s="312"/>
      <c r="L14" s="263"/>
      <c r="M14" s="264"/>
      <c r="N14" s="312"/>
      <c r="O14" s="263"/>
      <c r="P14" s="264"/>
      <c r="Q14" s="5"/>
    </row>
    <row r="15" spans="1:16" ht="16.5">
      <c r="A15" s="322" t="s">
        <v>4</v>
      </c>
      <c r="B15" s="322"/>
      <c r="C15" s="322"/>
      <c r="D15" s="322"/>
      <c r="E15" s="322"/>
      <c r="F15" s="322"/>
      <c r="G15" s="322"/>
      <c r="H15" s="318">
        <f>H16+H20+H23+H26</f>
        <v>68414183869</v>
      </c>
      <c r="I15" s="319"/>
      <c r="J15" s="318">
        <f>J16+J20+J23+J26</f>
        <v>62847277929.35</v>
      </c>
      <c r="K15" s="319"/>
      <c r="L15" s="232">
        <f>L16+L20+L23+L26</f>
        <v>62841276317.13</v>
      </c>
      <c r="M15" s="233"/>
      <c r="N15" s="233"/>
      <c r="O15" s="230">
        <f>(L15/J15)*100</f>
        <v>99.9904504818383</v>
      </c>
      <c r="P15" s="231"/>
    </row>
    <row r="16" spans="1:16" ht="17.25" customHeight="1">
      <c r="A16" s="170" t="s">
        <v>5</v>
      </c>
      <c r="B16" s="170"/>
      <c r="C16" s="170"/>
      <c r="D16" s="170"/>
      <c r="E16" s="170"/>
      <c r="F16" s="170"/>
      <c r="G16" s="170"/>
      <c r="H16" s="316">
        <f>H17+H18+H19</f>
        <v>58663366950</v>
      </c>
      <c r="I16" s="317"/>
      <c r="J16" s="316">
        <f>J17+J18+J19</f>
        <v>50956483087.57</v>
      </c>
      <c r="K16" s="317"/>
      <c r="L16" s="155">
        <f>SUM(L17:N19)</f>
        <v>50965243947.35</v>
      </c>
      <c r="M16" s="156"/>
      <c r="N16" s="156"/>
      <c r="O16" s="163">
        <f aca="true" t="shared" si="0" ref="O16:O37">(L16/J16)*100</f>
        <v>100.01719282660252</v>
      </c>
      <c r="P16" s="164"/>
    </row>
    <row r="17" spans="1:16" ht="16.5">
      <c r="A17" s="170" t="s">
        <v>6</v>
      </c>
      <c r="B17" s="170"/>
      <c r="C17" s="170"/>
      <c r="D17" s="170"/>
      <c r="E17" s="170"/>
      <c r="F17" s="170"/>
      <c r="G17" s="170"/>
      <c r="H17" s="150">
        <f>49639237912</f>
        <v>49639237912</v>
      </c>
      <c r="I17" s="151"/>
      <c r="J17" s="150">
        <f>44158591335.53</f>
        <v>44158591335.53</v>
      </c>
      <c r="K17" s="151"/>
      <c r="L17" s="155">
        <f>44166663517.27</f>
        <v>44166663517.27</v>
      </c>
      <c r="M17" s="156"/>
      <c r="N17" s="157"/>
      <c r="O17" s="163">
        <f t="shared" si="0"/>
        <v>100.01827998017117</v>
      </c>
      <c r="P17" s="164"/>
    </row>
    <row r="18" spans="1:16" ht="16.5">
      <c r="A18" s="170" t="s">
        <v>7</v>
      </c>
      <c r="B18" s="170"/>
      <c r="C18" s="170"/>
      <c r="D18" s="170"/>
      <c r="E18" s="170"/>
      <c r="F18" s="170"/>
      <c r="G18" s="170"/>
      <c r="H18" s="150">
        <f>2899704136</f>
        <v>2899704136</v>
      </c>
      <c r="I18" s="151"/>
      <c r="J18" s="150">
        <f>897809541.3</f>
        <v>897809541.3</v>
      </c>
      <c r="K18" s="151"/>
      <c r="L18" s="155">
        <f>898126569.96</f>
        <v>898126569.96</v>
      </c>
      <c r="M18" s="156"/>
      <c r="N18" s="157"/>
      <c r="O18" s="163">
        <f t="shared" si="0"/>
        <v>100.03531134894612</v>
      </c>
      <c r="P18" s="164"/>
    </row>
    <row r="19" spans="1:16" ht="15" customHeight="1">
      <c r="A19" s="170" t="s">
        <v>8</v>
      </c>
      <c r="B19" s="170"/>
      <c r="C19" s="170"/>
      <c r="D19" s="170"/>
      <c r="E19" s="170"/>
      <c r="F19" s="170"/>
      <c r="G19" s="170"/>
      <c r="H19" s="150">
        <v>6124424902</v>
      </c>
      <c r="I19" s="151"/>
      <c r="J19" s="150">
        <v>5900082210.74</v>
      </c>
      <c r="K19" s="151"/>
      <c r="L19" s="155">
        <v>5900453860.12</v>
      </c>
      <c r="M19" s="156"/>
      <c r="N19" s="157"/>
      <c r="O19" s="163">
        <f t="shared" si="0"/>
        <v>100.00629905426273</v>
      </c>
      <c r="P19" s="164"/>
    </row>
    <row r="20" spans="1:16" ht="16.5">
      <c r="A20" s="170" t="s">
        <v>9</v>
      </c>
      <c r="B20" s="170"/>
      <c r="C20" s="170"/>
      <c r="D20" s="170"/>
      <c r="E20" s="170"/>
      <c r="F20" s="170"/>
      <c r="G20" s="170"/>
      <c r="H20" s="316">
        <f>H21+H22</f>
        <v>1690701316</v>
      </c>
      <c r="I20" s="317"/>
      <c r="J20" s="150">
        <f>J21+J22</f>
        <v>1605108023.36</v>
      </c>
      <c r="K20" s="151"/>
      <c r="L20" s="155">
        <f>SUM(L21:N22)</f>
        <v>1609732938.4699998</v>
      </c>
      <c r="M20" s="156"/>
      <c r="N20" s="156"/>
      <c r="O20" s="163">
        <f t="shared" si="0"/>
        <v>100.28813731180026</v>
      </c>
      <c r="P20" s="164"/>
    </row>
    <row r="21" spans="1:16" ht="16.5">
      <c r="A21" s="170" t="s">
        <v>10</v>
      </c>
      <c r="B21" s="170"/>
      <c r="C21" s="170"/>
      <c r="D21" s="170"/>
      <c r="E21" s="170"/>
      <c r="F21" s="170"/>
      <c r="G21" s="170"/>
      <c r="H21" s="150">
        <f>1642959803</f>
        <v>1642959803</v>
      </c>
      <c r="I21" s="151"/>
      <c r="J21" s="150">
        <f>1541167368.01</f>
        <v>1541167368.01</v>
      </c>
      <c r="K21" s="151"/>
      <c r="L21" s="155">
        <f>1544845927.35</f>
        <v>1544845927.35</v>
      </c>
      <c r="M21" s="156"/>
      <c r="N21" s="157"/>
      <c r="O21" s="163">
        <f t="shared" si="0"/>
        <v>100.23868655775847</v>
      </c>
      <c r="P21" s="164"/>
    </row>
    <row r="22" spans="1:16" ht="16.5">
      <c r="A22" s="170" t="s">
        <v>11</v>
      </c>
      <c r="B22" s="170"/>
      <c r="C22" s="170"/>
      <c r="D22" s="170"/>
      <c r="E22" s="170"/>
      <c r="F22" s="170"/>
      <c r="G22" s="170"/>
      <c r="H22" s="150">
        <f>47741513</f>
        <v>47741513</v>
      </c>
      <c r="I22" s="151"/>
      <c r="J22" s="150">
        <f>63940655.35</f>
        <v>63940655.35</v>
      </c>
      <c r="K22" s="151"/>
      <c r="L22" s="155">
        <f>64887011.12</f>
        <v>64887011.12</v>
      </c>
      <c r="M22" s="156"/>
      <c r="N22" s="157"/>
      <c r="O22" s="163">
        <f t="shared" si="0"/>
        <v>101.48005328506535</v>
      </c>
      <c r="P22" s="164"/>
    </row>
    <row r="23" spans="1:16" ht="16.5">
      <c r="A23" s="170" t="s">
        <v>12</v>
      </c>
      <c r="B23" s="170"/>
      <c r="C23" s="170"/>
      <c r="D23" s="170"/>
      <c r="E23" s="170"/>
      <c r="F23" s="170"/>
      <c r="G23" s="170"/>
      <c r="H23" s="316">
        <f>H24+H25</f>
        <v>3367624201</v>
      </c>
      <c r="I23" s="317"/>
      <c r="J23" s="150">
        <f>J24+J25</f>
        <v>4085196973.1800003</v>
      </c>
      <c r="K23" s="151"/>
      <c r="L23" s="155">
        <f>SUM(L24:N25)</f>
        <v>4090727455.6800003</v>
      </c>
      <c r="M23" s="156"/>
      <c r="N23" s="156"/>
      <c r="O23" s="163">
        <f t="shared" si="0"/>
        <v>100.13537860074577</v>
      </c>
      <c r="P23" s="164"/>
    </row>
    <row r="24" spans="1:16" ht="16.5">
      <c r="A24" s="170" t="s">
        <v>13</v>
      </c>
      <c r="B24" s="170"/>
      <c r="C24" s="170"/>
      <c r="D24" s="170"/>
      <c r="E24" s="170"/>
      <c r="F24" s="170"/>
      <c r="G24" s="170"/>
      <c r="H24" s="150">
        <v>3052006068</v>
      </c>
      <c r="I24" s="151"/>
      <c r="J24" s="150">
        <v>3693080660.71</v>
      </c>
      <c r="K24" s="151"/>
      <c r="L24" s="155">
        <v>3693081641.19</v>
      </c>
      <c r="M24" s="156"/>
      <c r="N24" s="157"/>
      <c r="O24" s="163">
        <f t="shared" si="0"/>
        <v>100.00002654910874</v>
      </c>
      <c r="P24" s="164"/>
    </row>
    <row r="25" spans="1:16" ht="16.5">
      <c r="A25" s="170" t="s">
        <v>14</v>
      </c>
      <c r="B25" s="170"/>
      <c r="C25" s="170"/>
      <c r="D25" s="170"/>
      <c r="E25" s="170"/>
      <c r="F25" s="170"/>
      <c r="G25" s="170"/>
      <c r="H25" s="150">
        <v>315618133</v>
      </c>
      <c r="I25" s="151"/>
      <c r="J25" s="150">
        <v>392116312.47</v>
      </c>
      <c r="K25" s="151"/>
      <c r="L25" s="155">
        <v>397645814.49</v>
      </c>
      <c r="M25" s="156"/>
      <c r="N25" s="157"/>
      <c r="O25" s="163">
        <f t="shared" si="0"/>
        <v>101.41016883107179</v>
      </c>
      <c r="P25" s="164"/>
    </row>
    <row r="26" spans="1:16" ht="16.5">
      <c r="A26" s="170" t="s">
        <v>15</v>
      </c>
      <c r="B26" s="170"/>
      <c r="C26" s="170"/>
      <c r="D26" s="170"/>
      <c r="E26" s="170"/>
      <c r="F26" s="170"/>
      <c r="G26" s="170"/>
      <c r="H26" s="150">
        <v>4692491402</v>
      </c>
      <c r="I26" s="151"/>
      <c r="J26" s="150">
        <v>6200489845.24</v>
      </c>
      <c r="K26" s="151"/>
      <c r="L26" s="155">
        <v>6175571975.63</v>
      </c>
      <c r="M26" s="156"/>
      <c r="N26" s="157"/>
      <c r="O26" s="163">
        <f t="shared" si="0"/>
        <v>99.59813062787082</v>
      </c>
      <c r="P26" s="164"/>
    </row>
    <row r="27" spans="1:16" ht="16.5">
      <c r="A27" s="160" t="s">
        <v>16</v>
      </c>
      <c r="B27" s="160"/>
      <c r="C27" s="160"/>
      <c r="D27" s="160"/>
      <c r="E27" s="160"/>
      <c r="F27" s="160"/>
      <c r="G27" s="160"/>
      <c r="H27" s="161">
        <f>H28+H29+H30</f>
        <v>3709121269</v>
      </c>
      <c r="I27" s="162"/>
      <c r="J27" s="228">
        <f>J28+J29+J30</f>
        <v>3684247758.65</v>
      </c>
      <c r="K27" s="229"/>
      <c r="L27" s="223">
        <f>SUM(L28:N30)</f>
        <v>3674000576.17</v>
      </c>
      <c r="M27" s="224"/>
      <c r="N27" s="224"/>
      <c r="O27" s="202">
        <f t="shared" si="0"/>
        <v>99.72186500063842</v>
      </c>
      <c r="P27" s="203"/>
    </row>
    <row r="28" spans="1:16" ht="16.5">
      <c r="A28" s="170" t="s">
        <v>17</v>
      </c>
      <c r="B28" s="170"/>
      <c r="C28" s="170"/>
      <c r="D28" s="170"/>
      <c r="E28" s="170"/>
      <c r="F28" s="170"/>
      <c r="G28" s="170"/>
      <c r="H28" s="150">
        <v>1994049869</v>
      </c>
      <c r="I28" s="151"/>
      <c r="J28" s="150">
        <v>2551151775.48</v>
      </c>
      <c r="K28" s="151"/>
      <c r="L28" s="155">
        <v>2540677467.02</v>
      </c>
      <c r="M28" s="156"/>
      <c r="N28" s="157"/>
      <c r="O28" s="163">
        <f t="shared" si="0"/>
        <v>99.58942825116591</v>
      </c>
      <c r="P28" s="164"/>
    </row>
    <row r="29" spans="1:16" ht="16.5">
      <c r="A29" s="170" t="s">
        <v>18</v>
      </c>
      <c r="B29" s="170"/>
      <c r="C29" s="170"/>
      <c r="D29" s="170"/>
      <c r="E29" s="170"/>
      <c r="F29" s="170"/>
      <c r="G29" s="170"/>
      <c r="H29" s="150">
        <v>1715071400</v>
      </c>
      <c r="I29" s="151"/>
      <c r="J29" s="150">
        <v>1133095983.17</v>
      </c>
      <c r="K29" s="151"/>
      <c r="L29" s="155">
        <v>1133323109.15</v>
      </c>
      <c r="M29" s="156"/>
      <c r="N29" s="157"/>
      <c r="O29" s="163">
        <f t="shared" si="0"/>
        <v>100.02004472554606</v>
      </c>
      <c r="P29" s="164"/>
    </row>
    <row r="30" spans="1:16" ht="16.5">
      <c r="A30" s="170" t="s">
        <v>19</v>
      </c>
      <c r="B30" s="170"/>
      <c r="C30" s="170"/>
      <c r="D30" s="170"/>
      <c r="E30" s="170"/>
      <c r="F30" s="170"/>
      <c r="G30" s="170"/>
      <c r="H30" s="150">
        <f>SUM(H31:I32)</f>
        <v>0</v>
      </c>
      <c r="I30" s="151"/>
      <c r="J30" s="150">
        <f>SUM(J31:K32)</f>
        <v>0</v>
      </c>
      <c r="K30" s="151"/>
      <c r="L30" s="155">
        <f>SUM(L31:N32)</f>
        <v>0</v>
      </c>
      <c r="M30" s="156"/>
      <c r="N30" s="156"/>
      <c r="O30" s="165">
        <v>0</v>
      </c>
      <c r="P30" s="166"/>
    </row>
    <row r="31" spans="1:16" ht="16.5">
      <c r="A31" s="170" t="s">
        <v>20</v>
      </c>
      <c r="B31" s="170"/>
      <c r="C31" s="170"/>
      <c r="D31" s="170"/>
      <c r="E31" s="170"/>
      <c r="F31" s="170"/>
      <c r="G31" s="170"/>
      <c r="H31" s="150">
        <v>0</v>
      </c>
      <c r="I31" s="151"/>
      <c r="J31" s="150">
        <v>0</v>
      </c>
      <c r="K31" s="151"/>
      <c r="L31" s="155">
        <v>0</v>
      </c>
      <c r="M31" s="156"/>
      <c r="N31" s="156"/>
      <c r="O31" s="165">
        <v>0</v>
      </c>
      <c r="P31" s="166"/>
    </row>
    <row r="32" spans="1:16" ht="16.5">
      <c r="A32" s="170" t="s">
        <v>21</v>
      </c>
      <c r="B32" s="170"/>
      <c r="C32" s="170"/>
      <c r="D32" s="170"/>
      <c r="E32" s="170"/>
      <c r="F32" s="170"/>
      <c r="G32" s="170"/>
      <c r="H32" s="150">
        <v>0</v>
      </c>
      <c r="I32" s="151"/>
      <c r="J32" s="150">
        <v>0</v>
      </c>
      <c r="K32" s="151"/>
      <c r="L32" s="155">
        <v>0</v>
      </c>
      <c r="M32" s="156"/>
      <c r="N32" s="156"/>
      <c r="O32" s="165">
        <v>0</v>
      </c>
      <c r="P32" s="166"/>
    </row>
    <row r="33" spans="1:16" ht="15" customHeight="1">
      <c r="A33" s="160" t="s">
        <v>22</v>
      </c>
      <c r="B33" s="160"/>
      <c r="C33" s="160"/>
      <c r="D33" s="160"/>
      <c r="E33" s="160"/>
      <c r="F33" s="160"/>
      <c r="G33" s="160"/>
      <c r="H33" s="161">
        <f>SUM(H34:I36)</f>
        <v>15165228553</v>
      </c>
      <c r="I33" s="162"/>
      <c r="J33" s="228">
        <f>SUM(J34:K36)</f>
        <v>13543736868.400002</v>
      </c>
      <c r="K33" s="229"/>
      <c r="L33" s="223">
        <f>L34+L35+L36</f>
        <v>13549850468</v>
      </c>
      <c r="M33" s="224"/>
      <c r="N33" s="224"/>
      <c r="O33" s="202">
        <f t="shared" si="0"/>
        <v>100.045139680868</v>
      </c>
      <c r="P33" s="203"/>
    </row>
    <row r="34" spans="1:16" ht="16.5">
      <c r="A34" s="170" t="s">
        <v>23</v>
      </c>
      <c r="B34" s="170"/>
      <c r="C34" s="170"/>
      <c r="D34" s="170"/>
      <c r="E34" s="170"/>
      <c r="F34" s="170"/>
      <c r="G34" s="170"/>
      <c r="H34" s="150">
        <v>13053011455</v>
      </c>
      <c r="I34" s="151"/>
      <c r="J34" s="150">
        <v>11217963178.66</v>
      </c>
      <c r="K34" s="151"/>
      <c r="L34" s="155">
        <v>11221255159.38</v>
      </c>
      <c r="M34" s="156"/>
      <c r="N34" s="157"/>
      <c r="O34" s="163">
        <f t="shared" si="0"/>
        <v>100.02934561887547</v>
      </c>
      <c r="P34" s="164"/>
    </row>
    <row r="35" spans="1:16" ht="16.5">
      <c r="A35" s="170" t="s">
        <v>24</v>
      </c>
      <c r="B35" s="170"/>
      <c r="C35" s="170"/>
      <c r="D35" s="170"/>
      <c r="E35" s="170"/>
      <c r="F35" s="170"/>
      <c r="G35" s="170"/>
      <c r="H35" s="150">
        <v>1683449247</v>
      </c>
      <c r="I35" s="151"/>
      <c r="J35" s="150">
        <v>2042499693.95</v>
      </c>
      <c r="K35" s="151"/>
      <c r="L35" s="155">
        <v>2045264531.87</v>
      </c>
      <c r="M35" s="156"/>
      <c r="N35" s="157"/>
      <c r="O35" s="163">
        <f t="shared" si="0"/>
        <v>100.13536540192341</v>
      </c>
      <c r="P35" s="164"/>
    </row>
    <row r="36" spans="1:16" ht="15.75" customHeight="1">
      <c r="A36" s="170" t="s">
        <v>25</v>
      </c>
      <c r="B36" s="170"/>
      <c r="C36" s="170"/>
      <c r="D36" s="170"/>
      <c r="E36" s="170"/>
      <c r="F36" s="170"/>
      <c r="G36" s="170"/>
      <c r="H36" s="194">
        <v>428767851</v>
      </c>
      <c r="I36" s="195"/>
      <c r="J36" s="194">
        <v>283273995.79</v>
      </c>
      <c r="K36" s="195"/>
      <c r="L36" s="225">
        <v>283330776.75</v>
      </c>
      <c r="M36" s="226"/>
      <c r="N36" s="227"/>
      <c r="O36" s="163">
        <f t="shared" si="0"/>
        <v>100.02004453668316</v>
      </c>
      <c r="P36" s="164"/>
    </row>
    <row r="37" spans="1:23" ht="17.25" customHeight="1">
      <c r="A37" s="171" t="s">
        <v>26</v>
      </c>
      <c r="B37" s="171"/>
      <c r="C37" s="171"/>
      <c r="D37" s="171"/>
      <c r="E37" s="171"/>
      <c r="F37" s="171"/>
      <c r="G37" s="171"/>
      <c r="H37" s="204">
        <f>H15+H27-H33</f>
        <v>56958076585</v>
      </c>
      <c r="I37" s="205"/>
      <c r="J37" s="204">
        <f>J15+J27-J33</f>
        <v>52987788819.6</v>
      </c>
      <c r="K37" s="205"/>
      <c r="L37" s="206">
        <f>L15+L27-L33</f>
        <v>52965426425.299995</v>
      </c>
      <c r="M37" s="207"/>
      <c r="N37" s="207"/>
      <c r="O37" s="221">
        <f t="shared" si="0"/>
        <v>99.95779707967031</v>
      </c>
      <c r="P37" s="222"/>
      <c r="Q37" s="5"/>
      <c r="S37" s="141"/>
      <c r="T37" s="141"/>
      <c r="U37" s="141"/>
      <c r="V37" s="142"/>
      <c r="W37" s="142"/>
    </row>
    <row r="38" spans="1:23" ht="10.5" customHeight="1">
      <c r="A38" s="2"/>
      <c r="B38" s="2"/>
      <c r="C38" s="2"/>
      <c r="D38" s="2"/>
      <c r="E38" s="3"/>
      <c r="F38" s="3"/>
      <c r="G38" s="3"/>
      <c r="H38" s="3"/>
      <c r="I38" s="3"/>
      <c r="J38" s="4"/>
      <c r="K38" s="3"/>
      <c r="L38" s="3"/>
      <c r="M38" s="1"/>
      <c r="N38" s="1"/>
      <c r="O38" s="1"/>
      <c r="P38" s="1"/>
      <c r="S38" s="106"/>
      <c r="T38" s="106"/>
      <c r="U38" s="106"/>
      <c r="V38" s="107"/>
      <c r="W38" s="107"/>
    </row>
    <row r="39" spans="1:23" ht="17.25" customHeight="1" thickBot="1">
      <c r="A39" s="213" t="s">
        <v>27</v>
      </c>
      <c r="B39" s="213"/>
      <c r="C39" s="213"/>
      <c r="D39" s="213"/>
      <c r="E39" s="213"/>
      <c r="F39" s="213"/>
      <c r="G39" s="214"/>
      <c r="H39" s="115" t="s">
        <v>149</v>
      </c>
      <c r="I39" s="39" t="s">
        <v>163</v>
      </c>
      <c r="J39" s="208" t="s">
        <v>29</v>
      </c>
      <c r="K39" s="209"/>
      <c r="L39" s="210" t="s">
        <v>30</v>
      </c>
      <c r="M39" s="211"/>
      <c r="N39" s="210" t="s">
        <v>31</v>
      </c>
      <c r="O39" s="212"/>
      <c r="P39" s="199" t="s">
        <v>32</v>
      </c>
      <c r="Q39" s="5"/>
      <c r="S39" s="106"/>
      <c r="T39" s="106"/>
      <c r="U39" s="106"/>
      <c r="V39" s="107"/>
      <c r="W39" s="107"/>
    </row>
    <row r="40" spans="1:17" ht="17.25" customHeight="1" thickBot="1">
      <c r="A40" s="215"/>
      <c r="B40" s="215"/>
      <c r="C40" s="215"/>
      <c r="D40" s="215"/>
      <c r="E40" s="215"/>
      <c r="F40" s="215"/>
      <c r="G40" s="216"/>
      <c r="H40" s="114" t="s">
        <v>143</v>
      </c>
      <c r="I40" s="65" t="s">
        <v>147</v>
      </c>
      <c r="J40" s="66" t="s">
        <v>146</v>
      </c>
      <c r="K40" s="39" t="s">
        <v>152</v>
      </c>
      <c r="L40" s="39" t="s">
        <v>146</v>
      </c>
      <c r="M40" s="69" t="s">
        <v>152</v>
      </c>
      <c r="N40" s="39" t="s">
        <v>146</v>
      </c>
      <c r="O40" s="70" t="s">
        <v>152</v>
      </c>
      <c r="P40" s="200"/>
      <c r="Q40" s="5"/>
    </row>
    <row r="41" spans="1:17" ht="17.25" customHeight="1">
      <c r="A41" s="217"/>
      <c r="B41" s="217"/>
      <c r="C41" s="217"/>
      <c r="D41" s="217"/>
      <c r="E41" s="217"/>
      <c r="F41" s="217"/>
      <c r="G41" s="218"/>
      <c r="H41" s="63"/>
      <c r="I41" s="32" t="s">
        <v>148</v>
      </c>
      <c r="J41" s="67" t="s">
        <v>45</v>
      </c>
      <c r="K41" s="32" t="s">
        <v>162</v>
      </c>
      <c r="L41" s="32" t="s">
        <v>46</v>
      </c>
      <c r="M41" s="32" t="s">
        <v>164</v>
      </c>
      <c r="N41" s="32" t="s">
        <v>47</v>
      </c>
      <c r="O41" s="68" t="s">
        <v>160</v>
      </c>
      <c r="P41" s="201"/>
      <c r="Q41" s="5"/>
    </row>
    <row r="42" spans="1:17" ht="17.25" customHeight="1">
      <c r="A42" s="219" t="s">
        <v>33</v>
      </c>
      <c r="B42" s="219"/>
      <c r="C42" s="219"/>
      <c r="D42" s="219"/>
      <c r="E42" s="219"/>
      <c r="F42" s="219"/>
      <c r="G42" s="220"/>
      <c r="H42" s="117">
        <f>H43+H44</f>
        <v>408801380</v>
      </c>
      <c r="I42" s="75">
        <f>I43+I44</f>
        <v>252214998.7</v>
      </c>
      <c r="J42" s="75">
        <f>J43+J44</f>
        <v>233549912.54000002</v>
      </c>
      <c r="K42" s="76">
        <f>(J42/I42)*100</f>
        <v>92.59953362955969</v>
      </c>
      <c r="L42" s="75">
        <f>L43+L44</f>
        <v>233549912.54000002</v>
      </c>
      <c r="M42" s="77">
        <f aca="true" t="shared" si="1" ref="M42:M63">(L42/I42)*100</f>
        <v>92.59953362955969</v>
      </c>
      <c r="N42" s="78">
        <f>N43+N44</f>
        <v>226389300.77</v>
      </c>
      <c r="O42" s="76">
        <f>(N42/I42)*100</f>
        <v>89.76044324758075</v>
      </c>
      <c r="P42" s="79">
        <f>P43+P44</f>
        <v>0</v>
      </c>
      <c r="Q42" s="5"/>
    </row>
    <row r="43" spans="1:17" ht="17.25" customHeight="1">
      <c r="A43" s="153" t="s">
        <v>34</v>
      </c>
      <c r="B43" s="153"/>
      <c r="C43" s="153"/>
      <c r="D43" s="153"/>
      <c r="E43" s="153"/>
      <c r="F43" s="153"/>
      <c r="G43" s="154"/>
      <c r="H43" s="118">
        <v>264087321</v>
      </c>
      <c r="I43" s="80">
        <v>150191225</v>
      </c>
      <c r="J43" s="78">
        <v>148440197.84</v>
      </c>
      <c r="K43" s="77">
        <f aca="true" t="shared" si="2" ref="K43:K63">(J43/I43)*100</f>
        <v>98.83413484376334</v>
      </c>
      <c r="L43" s="78">
        <v>148440197.84</v>
      </c>
      <c r="M43" s="77">
        <f t="shared" si="1"/>
        <v>98.83413484376334</v>
      </c>
      <c r="N43" s="78">
        <v>148415697.84</v>
      </c>
      <c r="O43" s="77">
        <f aca="true" t="shared" si="3" ref="O43:O62">(N43/I43)*100</f>
        <v>98.81782230619666</v>
      </c>
      <c r="P43" s="79">
        <f>J43-L43</f>
        <v>0</v>
      </c>
      <c r="Q43" s="5"/>
    </row>
    <row r="44" spans="1:17" ht="17.25" customHeight="1">
      <c r="A44" s="153" t="s">
        <v>35</v>
      </c>
      <c r="B44" s="153"/>
      <c r="C44" s="153"/>
      <c r="D44" s="153"/>
      <c r="E44" s="153"/>
      <c r="F44" s="153"/>
      <c r="G44" s="154"/>
      <c r="H44" s="118">
        <v>144714059</v>
      </c>
      <c r="I44" s="80">
        <v>102023773.7</v>
      </c>
      <c r="J44" s="78">
        <v>85109714.7</v>
      </c>
      <c r="K44" s="77">
        <f t="shared" si="2"/>
        <v>83.42145326859244</v>
      </c>
      <c r="L44" s="78">
        <v>85109714.7</v>
      </c>
      <c r="M44" s="77">
        <f t="shared" si="1"/>
        <v>83.42145326859244</v>
      </c>
      <c r="N44" s="78">
        <v>77973602.93</v>
      </c>
      <c r="O44" s="77">
        <f t="shared" si="3"/>
        <v>76.42689551876477</v>
      </c>
      <c r="P44" s="79">
        <f>J44-L44</f>
        <v>0</v>
      </c>
      <c r="Q44" s="5"/>
    </row>
    <row r="45" spans="1:17" ht="17.25" customHeight="1">
      <c r="A45" s="153" t="s">
        <v>36</v>
      </c>
      <c r="B45" s="153"/>
      <c r="C45" s="153"/>
      <c r="D45" s="153"/>
      <c r="E45" s="153"/>
      <c r="F45" s="153"/>
      <c r="G45" s="154"/>
      <c r="H45" s="118">
        <f>H46+H47</f>
        <v>4894987891</v>
      </c>
      <c r="I45" s="78">
        <f>I46+I47</f>
        <v>5482282652.53</v>
      </c>
      <c r="J45" s="78">
        <f>J46+J47</f>
        <v>5113652651.62</v>
      </c>
      <c r="K45" s="77">
        <f t="shared" si="2"/>
        <v>93.27597600718595</v>
      </c>
      <c r="L45" s="78">
        <f>L46+L47</f>
        <v>5113652651.62</v>
      </c>
      <c r="M45" s="77">
        <f t="shared" si="1"/>
        <v>93.27597600718595</v>
      </c>
      <c r="N45" s="78">
        <f>N46+N47</f>
        <v>5016966555.89</v>
      </c>
      <c r="O45" s="77">
        <f t="shared" si="3"/>
        <v>91.51236581307491</v>
      </c>
      <c r="P45" s="79">
        <f>P46+P47</f>
        <v>0</v>
      </c>
      <c r="Q45" s="5"/>
    </row>
    <row r="46" spans="1:17" ht="17.25" customHeight="1">
      <c r="A46" s="153" t="s">
        <v>34</v>
      </c>
      <c r="B46" s="153"/>
      <c r="C46" s="153"/>
      <c r="D46" s="153"/>
      <c r="E46" s="153"/>
      <c r="F46" s="153"/>
      <c r="G46" s="154"/>
      <c r="H46" s="118">
        <v>4092525030</v>
      </c>
      <c r="I46" s="78">
        <v>5088290831.75</v>
      </c>
      <c r="J46" s="78">
        <v>4878267404.84</v>
      </c>
      <c r="K46" s="77">
        <f t="shared" si="2"/>
        <v>95.87241700888062</v>
      </c>
      <c r="L46" s="78">
        <v>4878267404.84</v>
      </c>
      <c r="M46" s="77">
        <f t="shared" si="1"/>
        <v>95.87241700888062</v>
      </c>
      <c r="N46" s="78">
        <v>4789132928.81</v>
      </c>
      <c r="O46" s="77">
        <f t="shared" si="3"/>
        <v>94.12066029965682</v>
      </c>
      <c r="P46" s="79">
        <f>J46-L46</f>
        <v>0</v>
      </c>
      <c r="Q46" s="5"/>
    </row>
    <row r="47" spans="1:17" ht="17.25" customHeight="1">
      <c r="A47" s="153" t="s">
        <v>37</v>
      </c>
      <c r="B47" s="153"/>
      <c r="C47" s="153"/>
      <c r="D47" s="153"/>
      <c r="E47" s="153"/>
      <c r="F47" s="153"/>
      <c r="G47" s="154"/>
      <c r="H47" s="118">
        <v>802462861</v>
      </c>
      <c r="I47" s="78">
        <v>393991820.78</v>
      </c>
      <c r="J47" s="78">
        <v>235385246.78</v>
      </c>
      <c r="K47" s="77">
        <f t="shared" si="2"/>
        <v>59.74368866693711</v>
      </c>
      <c r="L47" s="78">
        <v>235385246.78</v>
      </c>
      <c r="M47" s="77">
        <f t="shared" si="1"/>
        <v>59.74368866693711</v>
      </c>
      <c r="N47" s="78">
        <v>227833627.08</v>
      </c>
      <c r="O47" s="77">
        <f t="shared" si="3"/>
        <v>57.826994131235885</v>
      </c>
      <c r="P47" s="79">
        <f>J47-L47</f>
        <v>0</v>
      </c>
      <c r="Q47" s="5"/>
    </row>
    <row r="48" spans="1:17" ht="17.25" customHeight="1">
      <c r="A48" s="153" t="s">
        <v>38</v>
      </c>
      <c r="B48" s="153"/>
      <c r="C48" s="153"/>
      <c r="D48" s="153"/>
      <c r="E48" s="153"/>
      <c r="F48" s="153"/>
      <c r="G48" s="154"/>
      <c r="H48" s="118">
        <f>H49+H50</f>
        <v>97551422</v>
      </c>
      <c r="I48" s="78">
        <f>I49+I50</f>
        <v>134601295.4</v>
      </c>
      <c r="J48" s="78">
        <f>J49+J50</f>
        <v>123927959.67</v>
      </c>
      <c r="K48" s="77">
        <f t="shared" si="2"/>
        <v>92.07040638183932</v>
      </c>
      <c r="L48" s="78">
        <f>L49+L50</f>
        <v>123927959.67</v>
      </c>
      <c r="M48" s="77">
        <f t="shared" si="1"/>
        <v>92.07040638183932</v>
      </c>
      <c r="N48" s="78">
        <f>N49+N50</f>
        <v>111548983.36999999</v>
      </c>
      <c r="O48" s="77">
        <f t="shared" si="3"/>
        <v>82.87363285658243</v>
      </c>
      <c r="P48" s="79">
        <f>P49+P50</f>
        <v>0</v>
      </c>
      <c r="Q48" s="5"/>
    </row>
    <row r="49" spans="1:17" ht="17.25" customHeight="1">
      <c r="A49" s="153" t="s">
        <v>34</v>
      </c>
      <c r="B49" s="153"/>
      <c r="C49" s="153"/>
      <c r="D49" s="153"/>
      <c r="E49" s="153"/>
      <c r="F49" s="153"/>
      <c r="G49" s="154"/>
      <c r="H49" s="118">
        <v>97551422</v>
      </c>
      <c r="I49" s="78">
        <v>124360154.4</v>
      </c>
      <c r="J49" s="78">
        <v>120869873.79</v>
      </c>
      <c r="K49" s="77">
        <f t="shared" si="2"/>
        <v>97.19340923397888</v>
      </c>
      <c r="L49" s="78">
        <v>120869873.79</v>
      </c>
      <c r="M49" s="77">
        <f t="shared" si="1"/>
        <v>97.19340923397888</v>
      </c>
      <c r="N49" s="78">
        <v>108738997.49</v>
      </c>
      <c r="O49" s="77">
        <f t="shared" si="3"/>
        <v>87.43877652342316</v>
      </c>
      <c r="P49" s="79">
        <f>J49-L49</f>
        <v>0</v>
      </c>
      <c r="Q49" s="5"/>
    </row>
    <row r="50" spans="1:17" ht="17.25" customHeight="1">
      <c r="A50" s="153" t="s">
        <v>37</v>
      </c>
      <c r="B50" s="153"/>
      <c r="C50" s="153"/>
      <c r="D50" s="153"/>
      <c r="E50" s="153"/>
      <c r="F50" s="153"/>
      <c r="G50" s="154"/>
      <c r="H50" s="119">
        <v>0</v>
      </c>
      <c r="I50" s="78">
        <v>10241141</v>
      </c>
      <c r="J50" s="78">
        <v>3058085.88</v>
      </c>
      <c r="K50" s="77">
        <v>0</v>
      </c>
      <c r="L50" s="78">
        <v>3058085.88</v>
      </c>
      <c r="M50" s="77">
        <v>0</v>
      </c>
      <c r="N50" s="78">
        <v>2809985.88</v>
      </c>
      <c r="O50" s="77">
        <v>0</v>
      </c>
      <c r="P50" s="79">
        <f>J50-L50</f>
        <v>0</v>
      </c>
      <c r="Q50" s="5"/>
    </row>
    <row r="51" spans="1:17" ht="17.25" customHeight="1">
      <c r="A51" s="153" t="s">
        <v>39</v>
      </c>
      <c r="B51" s="153"/>
      <c r="C51" s="153"/>
      <c r="D51" s="153"/>
      <c r="E51" s="153"/>
      <c r="F51" s="153"/>
      <c r="G51" s="154"/>
      <c r="H51" s="118">
        <f>H52+H53</f>
        <v>590000</v>
      </c>
      <c r="I51" s="78">
        <f>I52+I53</f>
        <v>2544051.74</v>
      </c>
      <c r="J51" s="78">
        <f>J52+J53</f>
        <v>2400052.8</v>
      </c>
      <c r="K51" s="77">
        <f t="shared" si="2"/>
        <v>94.33977942602691</v>
      </c>
      <c r="L51" s="78">
        <f>L52+L53</f>
        <v>2400052.8</v>
      </c>
      <c r="M51" s="77">
        <f t="shared" si="1"/>
        <v>94.33977942602691</v>
      </c>
      <c r="N51" s="78">
        <f>N52+N53</f>
        <v>52.8</v>
      </c>
      <c r="O51" s="77">
        <f t="shared" si="3"/>
        <v>0.0020754294879238577</v>
      </c>
      <c r="P51" s="79">
        <f>P52+P53</f>
        <v>0</v>
      </c>
      <c r="Q51" s="5"/>
    </row>
    <row r="52" spans="1:17" ht="17.25" customHeight="1">
      <c r="A52" s="153" t="s">
        <v>34</v>
      </c>
      <c r="B52" s="153"/>
      <c r="C52" s="153"/>
      <c r="D52" s="153"/>
      <c r="E52" s="153"/>
      <c r="F52" s="153"/>
      <c r="G52" s="154"/>
      <c r="H52" s="118">
        <v>500000</v>
      </c>
      <c r="I52" s="78">
        <v>2544051.74</v>
      </c>
      <c r="J52" s="78">
        <v>2400052.8</v>
      </c>
      <c r="K52" s="77">
        <f t="shared" si="2"/>
        <v>94.33977942602691</v>
      </c>
      <c r="L52" s="78">
        <v>2400052.8</v>
      </c>
      <c r="M52" s="77">
        <f t="shared" si="1"/>
        <v>94.33977942602691</v>
      </c>
      <c r="N52" s="78">
        <v>52.8</v>
      </c>
      <c r="O52" s="77">
        <f t="shared" si="3"/>
        <v>0.0020754294879238577</v>
      </c>
      <c r="P52" s="79">
        <f>J52-L52</f>
        <v>0</v>
      </c>
      <c r="Q52" s="5"/>
    </row>
    <row r="53" spans="1:17" ht="17.25" customHeight="1">
      <c r="A53" s="153" t="s">
        <v>37</v>
      </c>
      <c r="B53" s="153"/>
      <c r="C53" s="153"/>
      <c r="D53" s="153"/>
      <c r="E53" s="153"/>
      <c r="F53" s="153"/>
      <c r="G53" s="154"/>
      <c r="H53" s="118">
        <v>90000</v>
      </c>
      <c r="I53" s="78">
        <v>0</v>
      </c>
      <c r="J53" s="78">
        <v>0</v>
      </c>
      <c r="K53" s="77">
        <v>0</v>
      </c>
      <c r="L53" s="78">
        <v>0</v>
      </c>
      <c r="M53" s="77">
        <v>0</v>
      </c>
      <c r="N53" s="78">
        <v>0</v>
      </c>
      <c r="O53" s="77" t="e">
        <f t="shared" si="3"/>
        <v>#DIV/0!</v>
      </c>
      <c r="P53" s="79">
        <f>J53-L53</f>
        <v>0</v>
      </c>
      <c r="Q53" s="5"/>
    </row>
    <row r="54" spans="1:17" ht="17.25" customHeight="1">
      <c r="A54" s="153" t="s">
        <v>40</v>
      </c>
      <c r="B54" s="153"/>
      <c r="C54" s="153"/>
      <c r="D54" s="153"/>
      <c r="E54" s="153"/>
      <c r="F54" s="153"/>
      <c r="G54" s="154"/>
      <c r="H54" s="118">
        <f>H55+H56</f>
        <v>105221837</v>
      </c>
      <c r="I54" s="78">
        <f>I55+I56</f>
        <v>118644681.83</v>
      </c>
      <c r="J54" s="78">
        <f>J55+J56</f>
        <v>114559000.66</v>
      </c>
      <c r="K54" s="77">
        <f t="shared" si="2"/>
        <v>96.55637226466318</v>
      </c>
      <c r="L54" s="78">
        <f>L55+L56</f>
        <v>114559000.66</v>
      </c>
      <c r="M54" s="77">
        <f t="shared" si="1"/>
        <v>96.55637226466318</v>
      </c>
      <c r="N54" s="78">
        <f>N55+N56</f>
        <v>105620442.83</v>
      </c>
      <c r="O54" s="77">
        <f t="shared" si="3"/>
        <v>89.02248394187463</v>
      </c>
      <c r="P54" s="79">
        <f>P55+P56</f>
        <v>0</v>
      </c>
      <c r="Q54" s="5"/>
    </row>
    <row r="55" spans="1:17" ht="17.25" customHeight="1">
      <c r="A55" s="153" t="s">
        <v>34</v>
      </c>
      <c r="B55" s="153"/>
      <c r="C55" s="153"/>
      <c r="D55" s="153"/>
      <c r="E55" s="153"/>
      <c r="F55" s="153"/>
      <c r="G55" s="154"/>
      <c r="H55" s="118">
        <v>95583360</v>
      </c>
      <c r="I55" s="78">
        <v>115495844.83</v>
      </c>
      <c r="J55" s="78">
        <v>114307003.36</v>
      </c>
      <c r="K55" s="77">
        <f t="shared" si="2"/>
        <v>98.97066299506282</v>
      </c>
      <c r="L55" s="78">
        <v>114307003.36</v>
      </c>
      <c r="M55" s="77">
        <f t="shared" si="1"/>
        <v>98.97066299506282</v>
      </c>
      <c r="N55" s="78">
        <v>105368445.53</v>
      </c>
      <c r="O55" s="77">
        <f t="shared" si="3"/>
        <v>91.23137346204389</v>
      </c>
      <c r="P55" s="79">
        <f>J55-L55</f>
        <v>0</v>
      </c>
      <c r="Q55" s="5"/>
    </row>
    <row r="56" spans="1:17" ht="17.25" customHeight="1">
      <c r="A56" s="153" t="s">
        <v>37</v>
      </c>
      <c r="B56" s="153"/>
      <c r="C56" s="153"/>
      <c r="D56" s="153"/>
      <c r="E56" s="153"/>
      <c r="F56" s="153"/>
      <c r="G56" s="154"/>
      <c r="H56" s="118">
        <v>9638477</v>
      </c>
      <c r="I56" s="78">
        <v>3148837</v>
      </c>
      <c r="J56" s="78">
        <v>251997.3</v>
      </c>
      <c r="K56" s="77">
        <f t="shared" si="2"/>
        <v>8.002868995759387</v>
      </c>
      <c r="L56" s="78">
        <v>251997.3</v>
      </c>
      <c r="M56" s="77">
        <f t="shared" si="1"/>
        <v>8.002868995759387</v>
      </c>
      <c r="N56" s="78">
        <v>251997.3</v>
      </c>
      <c r="O56" s="77">
        <f t="shared" si="3"/>
        <v>8.002868995759387</v>
      </c>
      <c r="P56" s="79">
        <f>J56-L56</f>
        <v>0</v>
      </c>
      <c r="Q56" s="5"/>
    </row>
    <row r="57" spans="1:17" ht="17.25" customHeight="1">
      <c r="A57" s="153" t="s">
        <v>41</v>
      </c>
      <c r="B57" s="153"/>
      <c r="C57" s="153"/>
      <c r="D57" s="153"/>
      <c r="E57" s="153"/>
      <c r="F57" s="153"/>
      <c r="G57" s="154"/>
      <c r="H57" s="118">
        <f>H58+H59</f>
        <v>360000</v>
      </c>
      <c r="I57" s="78">
        <f>I58+I59</f>
        <v>50000</v>
      </c>
      <c r="J57" s="78">
        <f>J58+J59</f>
        <v>0</v>
      </c>
      <c r="K57" s="77">
        <v>0</v>
      </c>
      <c r="L57" s="78">
        <f>L58+L59</f>
        <v>0</v>
      </c>
      <c r="M57" s="77">
        <v>0</v>
      </c>
      <c r="N57" s="78">
        <f>N58+N59</f>
        <v>0</v>
      </c>
      <c r="O57" s="77">
        <v>0</v>
      </c>
      <c r="P57" s="79">
        <f>P58+P59</f>
        <v>0</v>
      </c>
      <c r="Q57" s="5"/>
    </row>
    <row r="58" spans="1:17" ht="17.25" customHeight="1">
      <c r="A58" s="153" t="s">
        <v>34</v>
      </c>
      <c r="B58" s="153"/>
      <c r="C58" s="153"/>
      <c r="D58" s="153"/>
      <c r="E58" s="153"/>
      <c r="F58" s="153"/>
      <c r="G58" s="154"/>
      <c r="H58" s="118">
        <v>310000</v>
      </c>
      <c r="I58" s="78">
        <v>0</v>
      </c>
      <c r="J58" s="78">
        <v>0</v>
      </c>
      <c r="K58" s="77">
        <v>0</v>
      </c>
      <c r="L58" s="78"/>
      <c r="M58" s="77">
        <v>0</v>
      </c>
      <c r="N58" s="78">
        <v>0</v>
      </c>
      <c r="O58" s="77">
        <v>0</v>
      </c>
      <c r="P58" s="79">
        <f>J58-L58</f>
        <v>0</v>
      </c>
      <c r="Q58" s="5"/>
    </row>
    <row r="59" spans="1:17" ht="17.25" customHeight="1">
      <c r="A59" s="153" t="s">
        <v>37</v>
      </c>
      <c r="B59" s="153"/>
      <c r="C59" s="153"/>
      <c r="D59" s="153"/>
      <c r="E59" s="153"/>
      <c r="F59" s="153"/>
      <c r="G59" s="154"/>
      <c r="H59" s="118">
        <v>50000</v>
      </c>
      <c r="I59" s="78">
        <v>50000</v>
      </c>
      <c r="J59" s="78">
        <v>0</v>
      </c>
      <c r="K59" s="77">
        <v>0</v>
      </c>
      <c r="L59" s="78"/>
      <c r="M59" s="77">
        <v>0</v>
      </c>
      <c r="N59" s="78">
        <v>0</v>
      </c>
      <c r="O59" s="77">
        <v>0</v>
      </c>
      <c r="P59" s="79">
        <f>J59-L59</f>
        <v>0</v>
      </c>
      <c r="Q59" s="5"/>
    </row>
    <row r="60" spans="1:17" ht="17.25" customHeight="1">
      <c r="A60" s="153" t="s">
        <v>42</v>
      </c>
      <c r="B60" s="153"/>
      <c r="C60" s="153"/>
      <c r="D60" s="153"/>
      <c r="E60" s="153"/>
      <c r="F60" s="153"/>
      <c r="G60" s="154"/>
      <c r="H60" s="118">
        <f>H61+H62</f>
        <v>1395760513</v>
      </c>
      <c r="I60" s="78">
        <f>I61+I62</f>
        <v>1347689430.9499998</v>
      </c>
      <c r="J60" s="78">
        <f>J61+J62</f>
        <v>1122023391.0500002</v>
      </c>
      <c r="K60" s="77">
        <f t="shared" si="2"/>
        <v>83.25533800907489</v>
      </c>
      <c r="L60" s="78">
        <f>L61+L62</f>
        <v>1122023391.0500002</v>
      </c>
      <c r="M60" s="77">
        <f t="shared" si="1"/>
        <v>83.25533800907489</v>
      </c>
      <c r="N60" s="78">
        <f>N61+N62</f>
        <v>1099443678.47</v>
      </c>
      <c r="O60" s="77">
        <f t="shared" si="3"/>
        <v>81.57989913855681</v>
      </c>
      <c r="P60" s="79">
        <f>P61+P62</f>
        <v>0</v>
      </c>
      <c r="Q60" s="5"/>
    </row>
    <row r="61" spans="1:17" ht="17.25" customHeight="1">
      <c r="A61" s="153" t="s">
        <v>34</v>
      </c>
      <c r="B61" s="153"/>
      <c r="C61" s="153"/>
      <c r="D61" s="153"/>
      <c r="E61" s="153"/>
      <c r="F61" s="153"/>
      <c r="G61" s="154"/>
      <c r="H61" s="118">
        <v>1392667199</v>
      </c>
      <c r="I61" s="78">
        <v>1345837655.1</v>
      </c>
      <c r="J61" s="78">
        <v>1121877666.42</v>
      </c>
      <c r="K61" s="77">
        <f t="shared" si="2"/>
        <v>83.35906356674506</v>
      </c>
      <c r="L61" s="78">
        <v>1121877666.42</v>
      </c>
      <c r="M61" s="77">
        <f t="shared" si="1"/>
        <v>83.35906356674506</v>
      </c>
      <c r="N61" s="78">
        <v>1099368163.77</v>
      </c>
      <c r="O61" s="77">
        <f t="shared" si="3"/>
        <v>81.68653623295401</v>
      </c>
      <c r="P61" s="79">
        <f>J61-L61</f>
        <v>0</v>
      </c>
      <c r="Q61" s="5"/>
    </row>
    <row r="62" spans="1:17" ht="17.25" customHeight="1">
      <c r="A62" s="314" t="s">
        <v>37</v>
      </c>
      <c r="B62" s="314"/>
      <c r="C62" s="314"/>
      <c r="D62" s="314"/>
      <c r="E62" s="314"/>
      <c r="F62" s="314"/>
      <c r="G62" s="315"/>
      <c r="H62" s="120">
        <v>3093314</v>
      </c>
      <c r="I62" s="78">
        <v>1851775.85</v>
      </c>
      <c r="J62" s="78">
        <v>145724.63</v>
      </c>
      <c r="K62" s="81">
        <f t="shared" si="2"/>
        <v>7.8694529902201715</v>
      </c>
      <c r="L62" s="78">
        <v>145724.63</v>
      </c>
      <c r="M62" s="81">
        <f t="shared" si="1"/>
        <v>7.8694529902201715</v>
      </c>
      <c r="N62" s="78">
        <v>75514.7</v>
      </c>
      <c r="O62" s="77">
        <f t="shared" si="3"/>
        <v>4.077961163604115</v>
      </c>
      <c r="P62" s="79">
        <f>J62-L62</f>
        <v>0</v>
      </c>
      <c r="Q62" s="5"/>
    </row>
    <row r="63" spans="1:17" ht="17.25" customHeight="1">
      <c r="A63" s="171" t="s">
        <v>43</v>
      </c>
      <c r="B63" s="171"/>
      <c r="C63" s="171"/>
      <c r="D63" s="171"/>
      <c r="E63" s="171"/>
      <c r="F63" s="171"/>
      <c r="G63" s="172"/>
      <c r="H63" s="129">
        <f>H42+H45+H48+H51+H54+H57+H60</f>
        <v>6903273043</v>
      </c>
      <c r="I63" s="121">
        <f>I42+I45+I48+I51+I54+I57+I60</f>
        <v>7338027111.149999</v>
      </c>
      <c r="J63" s="121">
        <f>J42+J45+J48+J51+J54+J57+J60</f>
        <v>6710112968.34</v>
      </c>
      <c r="K63" s="41">
        <f t="shared" si="2"/>
        <v>91.44301140757719</v>
      </c>
      <c r="L63" s="82">
        <f>L42+L45+L48+L51+L54+L57+L60</f>
        <v>6710112968.34</v>
      </c>
      <c r="M63" s="41">
        <f t="shared" si="1"/>
        <v>91.44301140757719</v>
      </c>
      <c r="N63" s="82">
        <f>N42+N45+N48+N51+N54+N57+N60</f>
        <v>6559969014.130001</v>
      </c>
      <c r="O63" s="41">
        <f>(N63/I63)*100</f>
        <v>89.39690348325706</v>
      </c>
      <c r="P63" s="74">
        <f>P42+P45+P48+P51+P54+P57+P60</f>
        <v>0</v>
      </c>
      <c r="Q63" s="5"/>
    </row>
    <row r="64" spans="1:17" ht="17.25" customHeight="1">
      <c r="A64" s="213" t="s">
        <v>44</v>
      </c>
      <c r="B64" s="213"/>
      <c r="C64" s="213"/>
      <c r="D64" s="213"/>
      <c r="E64" s="213"/>
      <c r="F64" s="213"/>
      <c r="G64" s="213"/>
      <c r="H64" s="213"/>
      <c r="I64" s="213"/>
      <c r="J64" s="214"/>
      <c r="K64" s="262" t="s">
        <v>29</v>
      </c>
      <c r="L64" s="320"/>
      <c r="M64" s="261" t="s">
        <v>30</v>
      </c>
      <c r="N64" s="320"/>
      <c r="O64" s="261" t="s">
        <v>31</v>
      </c>
      <c r="P64" s="262"/>
      <c r="Q64" s="5"/>
    </row>
    <row r="65" spans="1:17" ht="17.25" customHeight="1">
      <c r="A65" s="217"/>
      <c r="B65" s="217"/>
      <c r="C65" s="217"/>
      <c r="D65" s="217"/>
      <c r="E65" s="217"/>
      <c r="F65" s="217"/>
      <c r="G65" s="217"/>
      <c r="H65" s="217"/>
      <c r="I65" s="217"/>
      <c r="J65" s="218"/>
      <c r="K65" s="264" t="s">
        <v>45</v>
      </c>
      <c r="L65" s="312"/>
      <c r="M65" s="263" t="s">
        <v>46</v>
      </c>
      <c r="N65" s="312"/>
      <c r="O65" s="263" t="s">
        <v>47</v>
      </c>
      <c r="P65" s="264"/>
      <c r="Q65" s="5"/>
    </row>
    <row r="66" spans="1:17" ht="17.25" customHeight="1">
      <c r="A66" s="305" t="s">
        <v>48</v>
      </c>
      <c r="B66" s="305"/>
      <c r="C66" s="305"/>
      <c r="D66" s="305"/>
      <c r="E66" s="305"/>
      <c r="F66" s="305"/>
      <c r="G66" s="305"/>
      <c r="H66" s="305"/>
      <c r="I66" s="305"/>
      <c r="J66" s="13"/>
      <c r="K66" s="196">
        <f>J63</f>
        <v>6710112968.34</v>
      </c>
      <c r="L66" s="197"/>
      <c r="M66" s="198">
        <f>L63</f>
        <v>6710112968.34</v>
      </c>
      <c r="N66" s="198"/>
      <c r="O66" s="150">
        <f>N63</f>
        <v>6559969014.130001</v>
      </c>
      <c r="P66" s="198"/>
      <c r="Q66" s="5"/>
    </row>
    <row r="67" spans="1:17" ht="17.25" customHeight="1">
      <c r="A67" s="306" t="s">
        <v>49</v>
      </c>
      <c r="B67" s="306"/>
      <c r="C67" s="306"/>
      <c r="D67" s="306"/>
      <c r="E67" s="306"/>
      <c r="F67" s="306"/>
      <c r="G67" s="306"/>
      <c r="H67" s="306"/>
      <c r="I67" s="305"/>
      <c r="J67" s="14"/>
      <c r="K67" s="150">
        <v>0</v>
      </c>
      <c r="L67" s="151"/>
      <c r="M67" s="198">
        <v>0</v>
      </c>
      <c r="N67" s="198"/>
      <c r="O67" s="150">
        <v>0</v>
      </c>
      <c r="P67" s="198"/>
      <c r="Q67" s="5"/>
    </row>
    <row r="68" spans="1:24" ht="17.25" customHeight="1">
      <c r="A68" s="306" t="s">
        <v>50</v>
      </c>
      <c r="B68" s="306"/>
      <c r="C68" s="306"/>
      <c r="D68" s="306"/>
      <c r="E68" s="306"/>
      <c r="F68" s="306"/>
      <c r="G68" s="306"/>
      <c r="H68" s="306"/>
      <c r="I68" s="305"/>
      <c r="J68" s="14"/>
      <c r="K68" s="150">
        <v>0</v>
      </c>
      <c r="L68" s="151"/>
      <c r="M68" s="198">
        <v>0</v>
      </c>
      <c r="N68" s="198"/>
      <c r="O68" s="150">
        <v>0</v>
      </c>
      <c r="P68" s="198"/>
      <c r="Q68" s="130"/>
      <c r="R68" s="131"/>
      <c r="S68" s="131"/>
      <c r="T68" s="131"/>
      <c r="U68" s="131"/>
      <c r="V68" s="131"/>
      <c r="W68" s="51"/>
      <c r="X68" s="51"/>
    </row>
    <row r="69" spans="1:17" ht="17.25" customHeight="1">
      <c r="A69" s="306" t="s">
        <v>51</v>
      </c>
      <c r="B69" s="306"/>
      <c r="C69" s="306"/>
      <c r="D69" s="306"/>
      <c r="E69" s="306"/>
      <c r="F69" s="306"/>
      <c r="G69" s="306"/>
      <c r="H69" s="306"/>
      <c r="I69" s="305"/>
      <c r="J69" s="14"/>
      <c r="K69" s="194">
        <v>0</v>
      </c>
      <c r="L69" s="195"/>
      <c r="M69" s="198">
        <v>0</v>
      </c>
      <c r="N69" s="198"/>
      <c r="O69" s="150">
        <v>0</v>
      </c>
      <c r="P69" s="198"/>
      <c r="Q69" s="5"/>
    </row>
    <row r="70" spans="1:20" ht="17.25" customHeight="1">
      <c r="A70" s="171" t="s">
        <v>52</v>
      </c>
      <c r="B70" s="171"/>
      <c r="C70" s="171"/>
      <c r="D70" s="171"/>
      <c r="E70" s="171"/>
      <c r="F70" s="171"/>
      <c r="G70" s="171"/>
      <c r="H70" s="171"/>
      <c r="I70" s="171"/>
      <c r="J70" s="15"/>
      <c r="K70" s="179">
        <f>K66-K67-K68-K69</f>
        <v>6710112968.34</v>
      </c>
      <c r="L70" s="180"/>
      <c r="M70" s="179">
        <f>M66-M67-M68-M69</f>
        <v>6710112968.34</v>
      </c>
      <c r="N70" s="180"/>
      <c r="O70" s="179">
        <f>O66-O67-O68-O69</f>
        <v>6559969014.130001</v>
      </c>
      <c r="P70" s="239"/>
      <c r="Q70" s="5"/>
      <c r="S70" s="143"/>
      <c r="T70" s="144"/>
    </row>
    <row r="71" spans="1:20" ht="17.25" customHeight="1">
      <c r="A71" s="313" t="s">
        <v>53</v>
      </c>
      <c r="B71" s="313"/>
      <c r="C71" s="313"/>
      <c r="D71" s="313"/>
      <c r="E71" s="313"/>
      <c r="F71" s="313"/>
      <c r="G71" s="313"/>
      <c r="H71" s="313"/>
      <c r="I71" s="313"/>
      <c r="J71" s="64"/>
      <c r="K71" s="248">
        <f>0.12*L37</f>
        <v>6355851171.035999</v>
      </c>
      <c r="L71" s="249"/>
      <c r="M71" s="249"/>
      <c r="N71" s="249"/>
      <c r="O71" s="249"/>
      <c r="P71" s="249"/>
      <c r="Q71" s="5"/>
      <c r="S71" s="143"/>
      <c r="T71" s="144"/>
    </row>
    <row r="72" spans="1:20" ht="17.25" customHeight="1">
      <c r="A72" s="152" t="s">
        <v>54</v>
      </c>
      <c r="B72" s="152"/>
      <c r="C72" s="152"/>
      <c r="D72" s="152"/>
      <c r="E72" s="152"/>
      <c r="F72" s="152"/>
      <c r="G72" s="152"/>
      <c r="H72" s="152"/>
      <c r="I72" s="152"/>
      <c r="J72" s="64"/>
      <c r="K72" s="188">
        <v>0</v>
      </c>
      <c r="L72" s="189"/>
      <c r="M72" s="189"/>
      <c r="N72" s="189"/>
      <c r="O72" s="189"/>
      <c r="P72" s="189"/>
      <c r="Q72" s="5"/>
      <c r="S72" s="107"/>
      <c r="T72" s="107"/>
    </row>
    <row r="73" spans="1:20" ht="17.25" customHeight="1">
      <c r="A73" s="152" t="s">
        <v>109</v>
      </c>
      <c r="B73" s="152"/>
      <c r="C73" s="152"/>
      <c r="D73" s="152"/>
      <c r="E73" s="152"/>
      <c r="F73" s="152"/>
      <c r="G73" s="152"/>
      <c r="H73" s="152"/>
      <c r="I73" s="152"/>
      <c r="J73" s="64"/>
      <c r="K73" s="185">
        <f>K70-K71</f>
        <v>354261797.30400085</v>
      </c>
      <c r="L73" s="186"/>
      <c r="M73" s="185">
        <f>M70-K71</f>
        <v>354261797.30400085</v>
      </c>
      <c r="N73" s="186"/>
      <c r="O73" s="185">
        <f>O70-K71</f>
        <v>204117843.09400177</v>
      </c>
      <c r="P73" s="187"/>
      <c r="Q73" s="5"/>
      <c r="S73" s="141"/>
      <c r="T73" s="144"/>
    </row>
    <row r="74" spans="1:20" ht="17.25" customHeight="1">
      <c r="A74" s="152" t="s">
        <v>55</v>
      </c>
      <c r="B74" s="152"/>
      <c r="C74" s="152"/>
      <c r="D74" s="152"/>
      <c r="E74" s="152"/>
      <c r="F74" s="152"/>
      <c r="G74" s="152"/>
      <c r="H74" s="152"/>
      <c r="I74" s="152"/>
      <c r="J74" s="64"/>
      <c r="K74" s="190">
        <f>IF((K73&lt;0),(K73),0)</f>
        <v>0</v>
      </c>
      <c r="L74" s="191">
        <f>IF((L24&lt;L44),(L24-L44),0)*-1</f>
        <v>0</v>
      </c>
      <c r="M74" s="181"/>
      <c r="N74" s="182"/>
      <c r="O74" s="183"/>
      <c r="P74" s="184"/>
      <c r="Q74" s="5"/>
      <c r="S74" s="141"/>
      <c r="T74" s="144"/>
    </row>
    <row r="75" spans="1:20" ht="35.25" customHeight="1">
      <c r="A75" s="192" t="s">
        <v>56</v>
      </c>
      <c r="B75" s="192"/>
      <c r="C75" s="192"/>
      <c r="D75" s="192"/>
      <c r="E75" s="192"/>
      <c r="F75" s="192"/>
      <c r="G75" s="192"/>
      <c r="H75" s="192"/>
      <c r="I75" s="192"/>
      <c r="J75" s="193"/>
      <c r="K75" s="300">
        <f>(K70/L37)*100</f>
        <v>12.668854800600226</v>
      </c>
      <c r="L75" s="301"/>
      <c r="M75" s="300">
        <f>(M70/L37)*100</f>
        <v>12.668854800600226</v>
      </c>
      <c r="N75" s="301"/>
      <c r="O75" s="300">
        <f>(O70/L37)*100</f>
        <v>12.385379400998273</v>
      </c>
      <c r="P75" s="309"/>
      <c r="Q75" s="5"/>
      <c r="S75" s="141"/>
      <c r="T75" s="144"/>
    </row>
    <row r="76" spans="1:20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52" t="s">
        <v>136</v>
      </c>
      <c r="S76" s="141"/>
      <c r="T76" s="144"/>
    </row>
    <row r="77" spans="1:16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52"/>
    </row>
    <row r="78" spans="1:16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52"/>
    </row>
    <row r="79" spans="1:16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52"/>
    </row>
    <row r="80" spans="1:16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52"/>
    </row>
    <row r="81" spans="1:16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52"/>
    </row>
    <row r="82" spans="1:16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52"/>
    </row>
    <row r="83" spans="1:16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52"/>
    </row>
    <row r="84" spans="1:16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52"/>
    </row>
    <row r="85" spans="1:16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52"/>
    </row>
    <row r="86" spans="1:16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52"/>
    </row>
    <row r="87" spans="1:16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52"/>
    </row>
    <row r="88" spans="1:16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52"/>
    </row>
    <row r="89" spans="1:16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52"/>
    </row>
    <row r="90" spans="1:16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52"/>
    </row>
    <row r="91" spans="1:16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52" t="s">
        <v>137</v>
      </c>
    </row>
    <row r="92" spans="1:16" ht="16.5">
      <c r="A92" s="243" t="str">
        <f>A5</f>
        <v>GOVERNO DO ESTADO DO RIO DE JANEIRO</v>
      </c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</row>
    <row r="93" spans="1:16" ht="16.5">
      <c r="A93" s="243" t="str">
        <f>A6</f>
        <v>RELATÓRIO RESUMIDO DA EXECUÇÃO ORÇAMENTÁRIA</v>
      </c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</row>
    <row r="94" spans="1:16" ht="16.5">
      <c r="A94" s="302" t="str">
        <f>A7</f>
        <v>DEMONSTRATIVO DAS RECEITAS E DESPESAS COM AÇÕES E SERVIÇOS PÚBLICOS DE SAÚDE </v>
      </c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</row>
    <row r="95" spans="1:16" ht="16.5">
      <c r="A95" s="243" t="str">
        <f>A8</f>
        <v>ORÇAMENTOS FISCAL E DA SEGURIDADE SOCIAL</v>
      </c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</row>
    <row r="96" spans="1:16" ht="16.5">
      <c r="A96" s="243" t="str">
        <f>A9</f>
        <v>JANEIRO A DEZEMBRO 2022/BIMESTRE NOVEMBRO-DEZEMBRO</v>
      </c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</row>
    <row r="97" spans="1:16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52" t="str">
        <f>P10</f>
        <v> Emissão: 25/01/2023</v>
      </c>
    </row>
    <row r="98" spans="1:16" ht="16.5">
      <c r="A98" s="8" t="str">
        <f>A11</f>
        <v>RREO – ANEXO 12  (LC n° 141/2012 art.35)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53">
        <f>P11</f>
        <v>1</v>
      </c>
    </row>
    <row r="99" spans="1:17" ht="15.75" customHeight="1">
      <c r="A99" s="281" t="s">
        <v>57</v>
      </c>
      <c r="B99" s="281"/>
      <c r="C99" s="281"/>
      <c r="D99" s="281"/>
      <c r="E99" s="281"/>
      <c r="F99" s="281"/>
      <c r="G99" s="281"/>
      <c r="H99" s="281"/>
      <c r="I99" s="282"/>
      <c r="J99" s="287" t="s">
        <v>58</v>
      </c>
      <c r="K99" s="287"/>
      <c r="L99" s="287"/>
      <c r="M99" s="287"/>
      <c r="N99" s="287"/>
      <c r="O99" s="287"/>
      <c r="P99" s="287"/>
      <c r="Q99" s="5"/>
    </row>
    <row r="100" spans="1:17" ht="28.5" customHeight="1">
      <c r="A100" s="283"/>
      <c r="B100" s="283"/>
      <c r="C100" s="283"/>
      <c r="D100" s="283"/>
      <c r="E100" s="283"/>
      <c r="F100" s="283"/>
      <c r="G100" s="283"/>
      <c r="H100" s="283"/>
      <c r="I100" s="284"/>
      <c r="J100" s="236" t="s">
        <v>110</v>
      </c>
      <c r="K100" s="245"/>
      <c r="L100" s="310" t="s">
        <v>59</v>
      </c>
      <c r="M100" s="287"/>
      <c r="N100" s="311"/>
      <c r="O100" s="235" t="s">
        <v>114</v>
      </c>
      <c r="P100" s="236"/>
      <c r="Q100" s="5"/>
    </row>
    <row r="101" spans="1:17" ht="36" customHeight="1">
      <c r="A101" s="285"/>
      <c r="B101" s="285"/>
      <c r="C101" s="285"/>
      <c r="D101" s="285"/>
      <c r="E101" s="285"/>
      <c r="F101" s="285"/>
      <c r="G101" s="285"/>
      <c r="H101" s="285"/>
      <c r="I101" s="286"/>
      <c r="J101" s="246" t="s">
        <v>111</v>
      </c>
      <c r="K101" s="247"/>
      <c r="L101" s="6" t="s">
        <v>112</v>
      </c>
      <c r="M101" s="6" t="s">
        <v>60</v>
      </c>
      <c r="N101" s="6" t="s">
        <v>113</v>
      </c>
      <c r="O101" s="237" t="s">
        <v>115</v>
      </c>
      <c r="P101" s="238"/>
      <c r="Q101" s="5"/>
    </row>
    <row r="102" spans="1:17" ht="16.5" customHeight="1">
      <c r="A102" s="242" t="s">
        <v>175</v>
      </c>
      <c r="B102" s="242"/>
      <c r="C102" s="242"/>
      <c r="D102" s="242"/>
      <c r="E102" s="242"/>
      <c r="F102" s="242"/>
      <c r="G102" s="242"/>
      <c r="H102" s="242"/>
      <c r="I102" s="242"/>
      <c r="J102" s="303"/>
      <c r="K102" s="304"/>
      <c r="L102" s="16"/>
      <c r="M102" s="17"/>
      <c r="N102" s="16"/>
      <c r="O102" s="307"/>
      <c r="P102" s="308"/>
      <c r="Q102" s="5"/>
    </row>
    <row r="103" spans="1:17" ht="16.5" customHeight="1">
      <c r="A103" s="241" t="s">
        <v>176</v>
      </c>
      <c r="B103" s="241"/>
      <c r="C103" s="241"/>
      <c r="D103" s="241"/>
      <c r="E103" s="241"/>
      <c r="F103" s="241"/>
      <c r="G103" s="241"/>
      <c r="H103" s="241"/>
      <c r="I103" s="242"/>
      <c r="J103" s="175">
        <v>0</v>
      </c>
      <c r="K103" s="176"/>
      <c r="L103" s="83">
        <v>0</v>
      </c>
      <c r="M103" s="84">
        <v>0</v>
      </c>
      <c r="N103" s="85">
        <v>0</v>
      </c>
      <c r="O103" s="175">
        <v>0</v>
      </c>
      <c r="P103" s="293"/>
      <c r="Q103" s="5"/>
    </row>
    <row r="104" spans="1:17" ht="18.75" customHeight="1">
      <c r="A104" s="242" t="s">
        <v>116</v>
      </c>
      <c r="B104" s="242"/>
      <c r="C104" s="242"/>
      <c r="D104" s="242"/>
      <c r="E104" s="242"/>
      <c r="F104" s="242"/>
      <c r="G104" s="242"/>
      <c r="H104" s="242"/>
      <c r="I104" s="242"/>
      <c r="J104" s="177">
        <v>0</v>
      </c>
      <c r="K104" s="178"/>
      <c r="L104" s="83">
        <v>0</v>
      </c>
      <c r="M104" s="86">
        <v>0</v>
      </c>
      <c r="N104" s="83">
        <v>0</v>
      </c>
      <c r="O104" s="177">
        <v>0</v>
      </c>
      <c r="P104" s="324"/>
      <c r="Q104" s="5"/>
    </row>
    <row r="105" spans="1:17" ht="16.5">
      <c r="A105" s="171" t="s">
        <v>61</v>
      </c>
      <c r="B105" s="171"/>
      <c r="C105" s="171"/>
      <c r="D105" s="171"/>
      <c r="E105" s="171"/>
      <c r="F105" s="171"/>
      <c r="G105" s="171"/>
      <c r="H105" s="171"/>
      <c r="I105" s="172"/>
      <c r="J105" s="289">
        <f>J102+J103+J104</f>
        <v>0</v>
      </c>
      <c r="K105" s="343"/>
      <c r="L105" s="61">
        <f>L102+L103+L104</f>
        <v>0</v>
      </c>
      <c r="M105" s="61">
        <f>M102+M103+M104</f>
        <v>0</v>
      </c>
      <c r="N105" s="61">
        <f>N102+N103+N104</f>
        <v>0</v>
      </c>
      <c r="O105" s="344">
        <f>O102+O103+O104</f>
        <v>0</v>
      </c>
      <c r="P105" s="289"/>
      <c r="Q105" s="5"/>
    </row>
    <row r="106" spans="1:17" ht="10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2"/>
      <c r="K106" s="12"/>
      <c r="L106" s="12"/>
      <c r="M106" s="12"/>
      <c r="N106" s="12"/>
      <c r="O106" s="12"/>
      <c r="P106" s="12"/>
      <c r="Q106" s="5"/>
    </row>
    <row r="107" spans="1:19" ht="15.75" customHeight="1">
      <c r="A107" s="262" t="s">
        <v>62</v>
      </c>
      <c r="B107" s="262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145"/>
      <c r="R107" s="145"/>
      <c r="S107" s="145"/>
    </row>
    <row r="108" spans="1:19" ht="15.75" customHeight="1">
      <c r="A108" s="264"/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145"/>
      <c r="R108" s="145"/>
      <c r="S108" s="145"/>
    </row>
    <row r="109" spans="1:19" ht="26.25" customHeight="1">
      <c r="A109" s="345" t="s">
        <v>117</v>
      </c>
      <c r="B109" s="288" t="s">
        <v>63</v>
      </c>
      <c r="C109" s="292"/>
      <c r="D109" s="167" t="s">
        <v>64</v>
      </c>
      <c r="E109" s="167" t="s">
        <v>65</v>
      </c>
      <c r="F109" s="167" t="s">
        <v>66</v>
      </c>
      <c r="G109" s="291" t="s">
        <v>118</v>
      </c>
      <c r="H109" s="292"/>
      <c r="I109" s="167" t="s">
        <v>119</v>
      </c>
      <c r="J109" s="167" t="s">
        <v>67</v>
      </c>
      <c r="K109" s="291" t="s">
        <v>120</v>
      </c>
      <c r="L109" s="292"/>
      <c r="M109" s="291" t="s">
        <v>121</v>
      </c>
      <c r="N109" s="292"/>
      <c r="O109" s="235" t="s">
        <v>68</v>
      </c>
      <c r="P109" s="236"/>
      <c r="Q109" s="145"/>
      <c r="R109" s="145"/>
      <c r="S109" s="145"/>
    </row>
    <row r="110" spans="1:19" ht="139.5" customHeight="1">
      <c r="A110" s="346"/>
      <c r="B110" s="288"/>
      <c r="C110" s="292"/>
      <c r="D110" s="167"/>
      <c r="E110" s="167"/>
      <c r="F110" s="167"/>
      <c r="G110" s="291"/>
      <c r="H110" s="292"/>
      <c r="I110" s="167"/>
      <c r="J110" s="167"/>
      <c r="K110" s="291"/>
      <c r="L110" s="292"/>
      <c r="M110" s="291"/>
      <c r="N110" s="292"/>
      <c r="O110" s="237"/>
      <c r="P110" s="238"/>
      <c r="Q110" s="145"/>
      <c r="R110" s="145"/>
      <c r="S110" s="145"/>
    </row>
    <row r="111" spans="1:21" s="51" customFormat="1" ht="16.5" customHeight="1">
      <c r="A111" s="134" t="s">
        <v>177</v>
      </c>
      <c r="B111" s="148">
        <v>6302047841.0664</v>
      </c>
      <c r="C111" s="149"/>
      <c r="D111" s="132">
        <f>6590847974.72</f>
        <v>6590847974.72</v>
      </c>
      <c r="E111" s="133">
        <f>D111-B111</f>
        <v>288800133.6536007</v>
      </c>
      <c r="F111" s="133">
        <f>7210998370.09-6787334450.66</f>
        <v>423663919.4300003</v>
      </c>
      <c r="G111" s="173">
        <v>0</v>
      </c>
      <c r="H111" s="174"/>
      <c r="I111" s="59">
        <f>(F111-(E111+G111))</f>
        <v>134863785.7763996</v>
      </c>
      <c r="J111" s="59">
        <v>420412267.39</v>
      </c>
      <c r="K111" s="146">
        <f>F111-J111-M111</f>
        <v>3023481.3800003193</v>
      </c>
      <c r="L111" s="147"/>
      <c r="M111" s="148">
        <v>228170.66</v>
      </c>
      <c r="N111" s="149"/>
      <c r="O111" s="168">
        <f>((E111+G111)-M111)</f>
        <v>288571962.99360067</v>
      </c>
      <c r="P111" s="290"/>
      <c r="Q111" s="145"/>
      <c r="R111" s="145"/>
      <c r="S111" s="145"/>
      <c r="U111" s="140"/>
    </row>
    <row r="112" spans="1:21" ht="16.5">
      <c r="A112" s="134" t="s">
        <v>69</v>
      </c>
      <c r="B112" s="168">
        <f>5176471868.8</f>
        <v>5176471868.8</v>
      </c>
      <c r="C112" s="169"/>
      <c r="D112" s="87">
        <f>5191164543.23</f>
        <v>5191164543.23</v>
      </c>
      <c r="E112" s="29">
        <f>D112-B112</f>
        <v>14692674.429999352</v>
      </c>
      <c r="F112" s="29">
        <f>5191164543.23-4936080871.59</f>
        <v>255083671.6399994</v>
      </c>
      <c r="G112" s="175">
        <v>0</v>
      </c>
      <c r="H112" s="176"/>
      <c r="I112" s="60">
        <f>(F112-(E112+G112))</f>
        <v>240390997.21000004</v>
      </c>
      <c r="J112" s="60">
        <f>239721497.88+7756.84</f>
        <v>239729254.72</v>
      </c>
      <c r="K112" s="294">
        <f>F112-J112-M112</f>
        <v>13381338.229999391</v>
      </c>
      <c r="L112" s="295"/>
      <c r="M112" s="168">
        <f>1782175.45+190903.24</f>
        <v>1973078.69</v>
      </c>
      <c r="N112" s="169"/>
      <c r="O112" s="168">
        <f>((E112+G112)-M112)</f>
        <v>12719595.739999352</v>
      </c>
      <c r="P112" s="290"/>
      <c r="Q112" s="145"/>
      <c r="R112" s="145"/>
      <c r="S112" s="145"/>
      <c r="U112" s="140"/>
    </row>
    <row r="113" spans="1:21" ht="16.5" customHeight="1">
      <c r="A113" s="134" t="s">
        <v>70</v>
      </c>
      <c r="B113" s="168">
        <v>4977256321.559999</v>
      </c>
      <c r="C113" s="169"/>
      <c r="D113" s="87">
        <v>4999474003.93</v>
      </c>
      <c r="E113" s="29">
        <f>D113-B113</f>
        <v>22217682.37000084</v>
      </c>
      <c r="F113" s="105">
        <v>630967942.8400002</v>
      </c>
      <c r="G113" s="175">
        <v>0</v>
      </c>
      <c r="H113" s="176"/>
      <c r="I113" s="60">
        <f>(F113-(E113+G113))</f>
        <v>608750260.4699993</v>
      </c>
      <c r="J113" s="60">
        <f>546799175.66+5546.49</f>
        <v>546804722.15</v>
      </c>
      <c r="K113" s="294">
        <f>F113-J113-M113</f>
        <v>68655046.41000018</v>
      </c>
      <c r="L113" s="295"/>
      <c r="M113" s="168">
        <f>1843133.85+13665040.43</f>
        <v>15508174.28</v>
      </c>
      <c r="N113" s="169"/>
      <c r="O113" s="168">
        <f>((E113+G113)-M113)</f>
        <v>6709508.09000084</v>
      </c>
      <c r="P113" s="290"/>
      <c r="Q113" s="145"/>
      <c r="R113" s="145"/>
      <c r="S113" s="145"/>
      <c r="U113" s="140"/>
    </row>
    <row r="114" spans="1:21" ht="16.5" customHeight="1">
      <c r="A114" s="134" t="s">
        <v>71</v>
      </c>
      <c r="B114" s="168">
        <v>5030189927.88</v>
      </c>
      <c r="C114" s="169"/>
      <c r="D114" s="87">
        <v>5095917250.07</v>
      </c>
      <c r="E114" s="29">
        <f>D114-B114</f>
        <v>65727322.18999958</v>
      </c>
      <c r="F114" s="89">
        <v>0</v>
      </c>
      <c r="G114" s="175">
        <v>0</v>
      </c>
      <c r="H114" s="293"/>
      <c r="I114" s="60">
        <f>(G114-(F114+H114))</f>
        <v>0</v>
      </c>
      <c r="J114" s="91">
        <v>0</v>
      </c>
      <c r="K114" s="175">
        <v>0</v>
      </c>
      <c r="L114" s="176"/>
      <c r="M114" s="293">
        <v>0</v>
      </c>
      <c r="N114" s="293"/>
      <c r="O114" s="168">
        <f>((E114+G114)-M114)</f>
        <v>65727322.18999958</v>
      </c>
      <c r="P114" s="290"/>
      <c r="Q114" s="145"/>
      <c r="R114" s="145"/>
      <c r="S114" s="145"/>
      <c r="U114" s="140"/>
    </row>
    <row r="115" spans="1:21" ht="16.5" customHeight="1">
      <c r="A115" s="135" t="s">
        <v>72</v>
      </c>
      <c r="B115" s="296">
        <v>4530802746.36</v>
      </c>
      <c r="C115" s="297"/>
      <c r="D115" s="88">
        <v>4612357436.97</v>
      </c>
      <c r="E115" s="29">
        <f>D115-B115</f>
        <v>81554690.61000061</v>
      </c>
      <c r="F115" s="90">
        <v>0</v>
      </c>
      <c r="G115" s="177">
        <v>0</v>
      </c>
      <c r="H115" s="178"/>
      <c r="I115" s="60">
        <f>(G115-(F115+H115))</f>
        <v>0</v>
      </c>
      <c r="J115" s="60">
        <v>0</v>
      </c>
      <c r="K115" s="298">
        <v>0</v>
      </c>
      <c r="L115" s="299"/>
      <c r="M115" s="324">
        <v>0</v>
      </c>
      <c r="N115" s="324"/>
      <c r="O115" s="168">
        <f>((E115+G115)-M115)</f>
        <v>81554690.61000061</v>
      </c>
      <c r="P115" s="290"/>
      <c r="Q115" s="145"/>
      <c r="R115" s="145"/>
      <c r="S115" s="145"/>
      <c r="U115" s="140"/>
    </row>
    <row r="116" spans="1:19" ht="16.5" customHeight="1" hidden="1">
      <c r="A116" s="116" t="s">
        <v>73</v>
      </c>
      <c r="B116" s="18"/>
      <c r="C116" s="19"/>
      <c r="D116" s="20"/>
      <c r="E116" s="19"/>
      <c r="F116" s="20"/>
      <c r="G116" s="19"/>
      <c r="H116" s="21"/>
      <c r="I116" s="59">
        <f>(G116-(F116+H116))</f>
        <v>0</v>
      </c>
      <c r="J116" s="22"/>
      <c r="K116" s="9"/>
      <c r="L116" s="10"/>
      <c r="M116" s="22"/>
      <c r="N116" s="19"/>
      <c r="O116" s="22"/>
      <c r="P116" s="23"/>
      <c r="Q116" s="145"/>
      <c r="R116" s="145"/>
      <c r="S116" s="145"/>
    </row>
    <row r="117" spans="1:19" ht="10.5" customHeight="1">
      <c r="A117" s="122"/>
      <c r="B117" s="122"/>
      <c r="C117" s="123"/>
      <c r="D117" s="123"/>
      <c r="E117" s="123"/>
      <c r="F117" s="123"/>
      <c r="G117" s="123"/>
      <c r="H117" s="124"/>
      <c r="I117" s="124"/>
      <c r="J117" s="123"/>
      <c r="K117" s="125"/>
      <c r="L117" s="125"/>
      <c r="M117" s="123"/>
      <c r="N117" s="123"/>
      <c r="O117" s="24"/>
      <c r="P117" s="24"/>
      <c r="Q117" s="145"/>
      <c r="R117" s="145"/>
      <c r="S117" s="145"/>
    </row>
    <row r="118" spans="1:19" ht="16.5" customHeight="1">
      <c r="A118" s="171" t="s">
        <v>122</v>
      </c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2"/>
      <c r="O118" s="289">
        <v>0</v>
      </c>
      <c r="P118" s="289"/>
      <c r="Q118" s="145"/>
      <c r="R118" s="145"/>
      <c r="S118" s="145"/>
    </row>
    <row r="119" spans="1:19" ht="16.5" customHeight="1">
      <c r="A119" s="171" t="s">
        <v>123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2"/>
      <c r="O119" s="289">
        <v>0</v>
      </c>
      <c r="P119" s="289"/>
      <c r="Q119" s="145"/>
      <c r="R119" s="145"/>
      <c r="S119" s="145"/>
    </row>
    <row r="120" spans="1:19" ht="16.5" customHeight="1">
      <c r="A120" s="171" t="s">
        <v>124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2"/>
      <c r="O120" s="289">
        <f>O118-O119</f>
        <v>0</v>
      </c>
      <c r="P120" s="289"/>
      <c r="Q120" s="145"/>
      <c r="R120" s="145"/>
      <c r="S120" s="145"/>
    </row>
    <row r="121" spans="1:17" s="51" customFormat="1" ht="10.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50"/>
      <c r="P121" s="50"/>
      <c r="Q121" s="38"/>
    </row>
    <row r="122" spans="1:17" ht="15.75" customHeight="1">
      <c r="A122" s="281" t="s">
        <v>74</v>
      </c>
      <c r="B122" s="281"/>
      <c r="C122" s="281"/>
      <c r="D122" s="281"/>
      <c r="E122" s="281"/>
      <c r="F122" s="281"/>
      <c r="G122" s="281"/>
      <c r="H122" s="281"/>
      <c r="I122" s="282"/>
      <c r="J122" s="287" t="s">
        <v>75</v>
      </c>
      <c r="K122" s="287"/>
      <c r="L122" s="287"/>
      <c r="M122" s="287"/>
      <c r="N122" s="287"/>
      <c r="O122" s="287"/>
      <c r="P122" s="287"/>
      <c r="Q122" s="5"/>
    </row>
    <row r="123" spans="1:17" ht="27" customHeight="1">
      <c r="A123" s="283"/>
      <c r="B123" s="283"/>
      <c r="C123" s="283"/>
      <c r="D123" s="283"/>
      <c r="E123" s="283"/>
      <c r="F123" s="283"/>
      <c r="G123" s="283"/>
      <c r="H123" s="283"/>
      <c r="I123" s="284"/>
      <c r="J123" s="288" t="s">
        <v>131</v>
      </c>
      <c r="K123" s="288"/>
      <c r="L123" s="310" t="s">
        <v>59</v>
      </c>
      <c r="M123" s="287"/>
      <c r="N123" s="311"/>
      <c r="O123" s="288" t="s">
        <v>132</v>
      </c>
      <c r="P123" s="288"/>
      <c r="Q123" s="5"/>
    </row>
    <row r="124" spans="1:17" ht="37.5" customHeight="1">
      <c r="A124" s="285"/>
      <c r="B124" s="285"/>
      <c r="C124" s="285"/>
      <c r="D124" s="285"/>
      <c r="E124" s="285"/>
      <c r="F124" s="285"/>
      <c r="G124" s="285"/>
      <c r="H124" s="285"/>
      <c r="I124" s="286"/>
      <c r="J124" s="288"/>
      <c r="K124" s="288"/>
      <c r="L124" s="6" t="s">
        <v>76</v>
      </c>
      <c r="M124" s="6" t="s">
        <v>77</v>
      </c>
      <c r="N124" s="6" t="s">
        <v>129</v>
      </c>
      <c r="O124" s="288"/>
      <c r="P124" s="288"/>
      <c r="Q124" s="5"/>
    </row>
    <row r="125" spans="1:17" ht="15" customHeight="1">
      <c r="A125" s="325" t="s">
        <v>178</v>
      </c>
      <c r="B125" s="325"/>
      <c r="C125" s="325"/>
      <c r="D125" s="325"/>
      <c r="E125" s="325"/>
      <c r="F125" s="325"/>
      <c r="G125" s="325"/>
      <c r="H125" s="325"/>
      <c r="I125" s="326"/>
      <c r="J125" s="327">
        <f>O120</f>
        <v>0</v>
      </c>
      <c r="K125" s="328"/>
      <c r="L125" s="29">
        <v>0</v>
      </c>
      <c r="M125" s="29">
        <v>0</v>
      </c>
      <c r="N125" s="29">
        <v>0</v>
      </c>
      <c r="O125" s="273">
        <v>0</v>
      </c>
      <c r="P125" s="274"/>
      <c r="Q125" s="5"/>
    </row>
    <row r="126" spans="1:17" ht="15" customHeight="1">
      <c r="A126" s="329" t="s">
        <v>179</v>
      </c>
      <c r="B126" s="329"/>
      <c r="C126" s="329"/>
      <c r="D126" s="329"/>
      <c r="E126" s="329"/>
      <c r="F126" s="329"/>
      <c r="G126" s="329"/>
      <c r="H126" s="329"/>
      <c r="I126" s="330"/>
      <c r="J126" s="276">
        <v>0</v>
      </c>
      <c r="K126" s="276"/>
      <c r="L126" s="29">
        <v>0</v>
      </c>
      <c r="M126" s="29">
        <v>0</v>
      </c>
      <c r="N126" s="29">
        <v>0</v>
      </c>
      <c r="O126" s="275">
        <v>0</v>
      </c>
      <c r="P126" s="276"/>
      <c r="Q126" s="5"/>
    </row>
    <row r="127" spans="1:17" ht="15" customHeight="1">
      <c r="A127" s="269" t="s">
        <v>130</v>
      </c>
      <c r="B127" s="269"/>
      <c r="C127" s="269"/>
      <c r="D127" s="269"/>
      <c r="E127" s="269"/>
      <c r="F127" s="269"/>
      <c r="G127" s="269"/>
      <c r="H127" s="269"/>
      <c r="I127" s="270"/>
      <c r="J127" s="278">
        <v>0</v>
      </c>
      <c r="K127" s="280"/>
      <c r="L127" s="29">
        <v>0</v>
      </c>
      <c r="M127" s="29">
        <v>0</v>
      </c>
      <c r="N127" s="29">
        <v>0</v>
      </c>
      <c r="O127" s="277">
        <v>0</v>
      </c>
      <c r="P127" s="278"/>
      <c r="Q127" s="5"/>
    </row>
    <row r="128" spans="1:17" ht="15" customHeight="1">
      <c r="A128" s="171" t="s">
        <v>78</v>
      </c>
      <c r="B128" s="171"/>
      <c r="C128" s="171"/>
      <c r="D128" s="171"/>
      <c r="E128" s="171"/>
      <c r="F128" s="171"/>
      <c r="G128" s="171"/>
      <c r="H128" s="171"/>
      <c r="I128" s="172"/>
      <c r="J128" s="271">
        <f>J125+J126+J127</f>
        <v>0</v>
      </c>
      <c r="K128" s="272"/>
      <c r="L128" s="30">
        <f>L125+L126+L127</f>
        <v>0</v>
      </c>
      <c r="M128" s="31">
        <f>M125+M126+M127</f>
        <v>0</v>
      </c>
      <c r="N128" s="31">
        <f>N125+N126+N127</f>
        <v>0</v>
      </c>
      <c r="O128" s="279">
        <f>O125+O126+O127</f>
        <v>0</v>
      </c>
      <c r="P128" s="250"/>
      <c r="Q128" s="5"/>
    </row>
    <row r="129" spans="1:17" ht="10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5"/>
    </row>
    <row r="130" spans="1:17" ht="17.25" customHeight="1">
      <c r="A130" s="213" t="s">
        <v>79</v>
      </c>
      <c r="B130" s="213"/>
      <c r="C130" s="213"/>
      <c r="D130" s="213"/>
      <c r="E130" s="213"/>
      <c r="F130" s="213"/>
      <c r="G130" s="214"/>
      <c r="H130" s="262" t="s">
        <v>80</v>
      </c>
      <c r="I130" s="320"/>
      <c r="J130" s="261" t="s">
        <v>181</v>
      </c>
      <c r="K130" s="320"/>
      <c r="L130" s="261" t="s">
        <v>1</v>
      </c>
      <c r="M130" s="262"/>
      <c r="N130" s="262"/>
      <c r="O130" s="262"/>
      <c r="P130" s="262"/>
      <c r="Q130" s="5"/>
    </row>
    <row r="131" spans="1:17" ht="17.25" customHeight="1">
      <c r="A131" s="215"/>
      <c r="B131" s="215"/>
      <c r="C131" s="215"/>
      <c r="D131" s="215"/>
      <c r="E131" s="215"/>
      <c r="F131" s="215"/>
      <c r="G131" s="216"/>
      <c r="H131" s="267"/>
      <c r="I131" s="252"/>
      <c r="J131" s="200"/>
      <c r="K131" s="252"/>
      <c r="L131" s="261" t="s">
        <v>150</v>
      </c>
      <c r="M131" s="262"/>
      <c r="N131" s="320"/>
      <c r="O131" s="261" t="s">
        <v>152</v>
      </c>
      <c r="P131" s="262"/>
      <c r="Q131" s="5"/>
    </row>
    <row r="132" spans="1:17" ht="17.25" customHeight="1">
      <c r="A132" s="217"/>
      <c r="B132" s="217"/>
      <c r="C132" s="217"/>
      <c r="D132" s="217"/>
      <c r="E132" s="217"/>
      <c r="F132" s="217"/>
      <c r="G132" s="218"/>
      <c r="H132" s="267"/>
      <c r="I132" s="252"/>
      <c r="J132" s="200"/>
      <c r="K132" s="252"/>
      <c r="L132" s="200" t="s">
        <v>151</v>
      </c>
      <c r="M132" s="267"/>
      <c r="N132" s="252"/>
      <c r="O132" s="263" t="s">
        <v>153</v>
      </c>
      <c r="P132" s="264"/>
      <c r="Q132" s="5"/>
    </row>
    <row r="133" spans="1:17" ht="15.75" customHeight="1">
      <c r="A133" s="259" t="s">
        <v>81</v>
      </c>
      <c r="B133" s="259"/>
      <c r="C133" s="259"/>
      <c r="D133" s="259"/>
      <c r="E133" s="259"/>
      <c r="F133" s="259"/>
      <c r="G133" s="259"/>
      <c r="H133" s="196">
        <f>H134+H135+H136</f>
        <v>965991804</v>
      </c>
      <c r="I133" s="197"/>
      <c r="J133" s="265">
        <f>SUM(J134:K136)</f>
        <v>965991804</v>
      </c>
      <c r="K133" s="266"/>
      <c r="L133" s="196">
        <f>L134+L135+L136</f>
        <v>766236353.13</v>
      </c>
      <c r="M133" s="268"/>
      <c r="N133" s="197"/>
      <c r="O133" s="150">
        <f aca="true" t="shared" si="4" ref="O133:O139">(L133/J133)*100</f>
        <v>79.32120644886962</v>
      </c>
      <c r="P133" s="198"/>
      <c r="Q133" s="5"/>
    </row>
    <row r="134" spans="1:17" ht="15.75" customHeight="1">
      <c r="A134" s="240" t="s">
        <v>82</v>
      </c>
      <c r="B134" s="240"/>
      <c r="C134" s="240"/>
      <c r="D134" s="240"/>
      <c r="E134" s="240"/>
      <c r="F134" s="240"/>
      <c r="G134" s="153"/>
      <c r="H134" s="150">
        <v>965991804</v>
      </c>
      <c r="I134" s="151"/>
      <c r="J134" s="150">
        <v>965991804</v>
      </c>
      <c r="K134" s="151"/>
      <c r="L134" s="150">
        <v>766236353.13</v>
      </c>
      <c r="M134" s="198"/>
      <c r="N134" s="151"/>
      <c r="O134" s="150">
        <f t="shared" si="4"/>
        <v>79.32120644886962</v>
      </c>
      <c r="P134" s="198"/>
      <c r="Q134" s="5"/>
    </row>
    <row r="135" spans="1:17" ht="15.75" customHeight="1">
      <c r="A135" s="240" t="s">
        <v>83</v>
      </c>
      <c r="B135" s="240"/>
      <c r="C135" s="240"/>
      <c r="D135" s="240"/>
      <c r="E135" s="240"/>
      <c r="F135" s="240"/>
      <c r="G135" s="153"/>
      <c r="H135" s="150">
        <v>0</v>
      </c>
      <c r="I135" s="151"/>
      <c r="J135" s="150">
        <v>0</v>
      </c>
      <c r="K135" s="151"/>
      <c r="L135" s="150">
        <v>0</v>
      </c>
      <c r="M135" s="198"/>
      <c r="N135" s="151"/>
      <c r="O135" s="150">
        <v>0</v>
      </c>
      <c r="P135" s="198"/>
      <c r="Q135" s="5"/>
    </row>
    <row r="136" spans="1:17" ht="15.75" customHeight="1">
      <c r="A136" s="240" t="s">
        <v>84</v>
      </c>
      <c r="B136" s="240"/>
      <c r="C136" s="240"/>
      <c r="D136" s="240"/>
      <c r="E136" s="240"/>
      <c r="F136" s="240"/>
      <c r="G136" s="153"/>
      <c r="H136" s="150">
        <v>0</v>
      </c>
      <c r="I136" s="151"/>
      <c r="J136" s="150">
        <v>0</v>
      </c>
      <c r="K136" s="151"/>
      <c r="L136" s="150">
        <v>0</v>
      </c>
      <c r="M136" s="198"/>
      <c r="N136" s="151"/>
      <c r="O136" s="150">
        <v>0</v>
      </c>
      <c r="P136" s="198"/>
      <c r="Q136" s="5"/>
    </row>
    <row r="137" spans="1:17" ht="15.75" customHeight="1">
      <c r="A137" s="260" t="s">
        <v>85</v>
      </c>
      <c r="B137" s="260"/>
      <c r="C137" s="260"/>
      <c r="D137" s="260"/>
      <c r="E137" s="260"/>
      <c r="F137" s="260"/>
      <c r="G137" s="259"/>
      <c r="H137" s="150">
        <v>0</v>
      </c>
      <c r="I137" s="151"/>
      <c r="J137" s="150">
        <v>0</v>
      </c>
      <c r="K137" s="151"/>
      <c r="L137" s="150">
        <v>0</v>
      </c>
      <c r="M137" s="198"/>
      <c r="N137" s="151"/>
      <c r="O137" s="150">
        <v>0</v>
      </c>
      <c r="P137" s="198"/>
      <c r="Q137" s="5"/>
    </row>
    <row r="138" spans="1:17" ht="15.75" customHeight="1">
      <c r="A138" s="259" t="s">
        <v>86</v>
      </c>
      <c r="B138" s="259"/>
      <c r="C138" s="259"/>
      <c r="D138" s="259"/>
      <c r="E138" s="259"/>
      <c r="F138" s="259"/>
      <c r="G138" s="259"/>
      <c r="H138" s="194">
        <v>84365113</v>
      </c>
      <c r="I138" s="195"/>
      <c r="J138" s="194">
        <v>84365113</v>
      </c>
      <c r="K138" s="195"/>
      <c r="L138" s="194">
        <v>1855309843.28</v>
      </c>
      <c r="M138" s="323"/>
      <c r="N138" s="195"/>
      <c r="O138" s="150">
        <f t="shared" si="4"/>
        <v>2199.143434182326</v>
      </c>
      <c r="P138" s="198"/>
      <c r="Q138" s="5"/>
    </row>
    <row r="139" spans="1:17" ht="21.75" customHeight="1">
      <c r="A139" s="171" t="s">
        <v>87</v>
      </c>
      <c r="B139" s="171"/>
      <c r="C139" s="171"/>
      <c r="D139" s="171"/>
      <c r="E139" s="171"/>
      <c r="F139" s="171"/>
      <c r="G139" s="172"/>
      <c r="H139" s="126"/>
      <c r="I139" s="71">
        <f>H133+H137+H138</f>
        <v>1050356917</v>
      </c>
      <c r="J139" s="179">
        <f>J133+J137+J138</f>
        <v>1050356917</v>
      </c>
      <c r="K139" s="239"/>
      <c r="L139" s="179">
        <f>L133+L137+L138</f>
        <v>2621546196.41</v>
      </c>
      <c r="M139" s="239"/>
      <c r="N139" s="180"/>
      <c r="O139" s="300">
        <f t="shared" si="4"/>
        <v>249.58622673686835</v>
      </c>
      <c r="P139" s="309"/>
      <c r="Q139" s="5"/>
    </row>
    <row r="140" spans="1:16" ht="10.5" customHeight="1">
      <c r="A140" s="25"/>
      <c r="B140" s="25"/>
      <c r="C140" s="25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7" ht="16.5" customHeight="1">
      <c r="A141" s="250" t="s">
        <v>88</v>
      </c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5"/>
    </row>
    <row r="142" spans="1:17" ht="17.25" customHeight="1" thickBot="1">
      <c r="A142" s="213" t="s">
        <v>89</v>
      </c>
      <c r="B142" s="213"/>
      <c r="C142" s="213"/>
      <c r="D142" s="213"/>
      <c r="E142" s="213"/>
      <c r="F142" s="213"/>
      <c r="G142" s="214"/>
      <c r="H142" s="251" t="s">
        <v>28</v>
      </c>
      <c r="I142" s="254" t="s">
        <v>133</v>
      </c>
      <c r="J142" s="200" t="s">
        <v>29</v>
      </c>
      <c r="K142" s="252"/>
      <c r="L142" s="200" t="s">
        <v>30</v>
      </c>
      <c r="M142" s="252"/>
      <c r="N142" s="200" t="s">
        <v>31</v>
      </c>
      <c r="O142" s="252"/>
      <c r="P142" s="257" t="s">
        <v>90</v>
      </c>
      <c r="Q142" s="5"/>
    </row>
    <row r="143" spans="1:17" ht="17.25" customHeight="1" thickBot="1">
      <c r="A143" s="215"/>
      <c r="B143" s="215"/>
      <c r="C143" s="215"/>
      <c r="D143" s="215"/>
      <c r="E143" s="215"/>
      <c r="F143" s="215"/>
      <c r="G143" s="216"/>
      <c r="H143" s="252"/>
      <c r="I143" s="255"/>
      <c r="J143" s="72" t="s">
        <v>146</v>
      </c>
      <c r="K143" s="39" t="s">
        <v>152</v>
      </c>
      <c r="L143" s="39" t="s">
        <v>146</v>
      </c>
      <c r="M143" s="39" t="s">
        <v>152</v>
      </c>
      <c r="N143" s="39" t="s">
        <v>146</v>
      </c>
      <c r="O143" s="39" t="s">
        <v>152</v>
      </c>
      <c r="P143" s="257"/>
      <c r="Q143" s="5"/>
    </row>
    <row r="144" spans="1:17" ht="17.25" customHeight="1">
      <c r="A144" s="217"/>
      <c r="B144" s="217"/>
      <c r="C144" s="217"/>
      <c r="D144" s="217"/>
      <c r="E144" s="217"/>
      <c r="F144" s="217"/>
      <c r="G144" s="218"/>
      <c r="H144" s="253"/>
      <c r="I144" s="256"/>
      <c r="J144" s="73" t="s">
        <v>45</v>
      </c>
      <c r="K144" s="32" t="s">
        <v>165</v>
      </c>
      <c r="L144" s="32" t="s">
        <v>166</v>
      </c>
      <c r="M144" s="32" t="s">
        <v>161</v>
      </c>
      <c r="N144" s="32" t="s">
        <v>47</v>
      </c>
      <c r="O144" s="32" t="s">
        <v>160</v>
      </c>
      <c r="P144" s="201"/>
      <c r="Q144" s="5"/>
    </row>
    <row r="145" spans="1:17" ht="16.5" customHeight="1">
      <c r="A145" s="240" t="s">
        <v>91</v>
      </c>
      <c r="B145" s="240"/>
      <c r="C145" s="240"/>
      <c r="D145" s="240"/>
      <c r="E145" s="240"/>
      <c r="F145" s="240"/>
      <c r="G145" s="153"/>
      <c r="H145" s="33">
        <f>H146+H147</f>
        <v>1117600</v>
      </c>
      <c r="I145" s="33">
        <f>I146+I147</f>
        <v>67185871.24000001</v>
      </c>
      <c r="J145" s="33">
        <f>J146+J147</f>
        <v>63794276.11</v>
      </c>
      <c r="K145" s="93">
        <f>(J145/I145)*100</f>
        <v>94.95192208212256</v>
      </c>
      <c r="L145" s="33">
        <f>L146+L147</f>
        <v>63794276.11</v>
      </c>
      <c r="M145" s="93">
        <f>(L145/I145)*100</f>
        <v>94.95192208212256</v>
      </c>
      <c r="N145" s="33">
        <f>N146+N147</f>
        <v>2408899.79</v>
      </c>
      <c r="O145" s="93">
        <f>(N145/I145)*100</f>
        <v>3.5854261402594263</v>
      </c>
      <c r="P145" s="34">
        <f>P146+P147</f>
        <v>0</v>
      </c>
      <c r="Q145" s="5"/>
    </row>
    <row r="146" spans="1:17" ht="16.5" customHeight="1">
      <c r="A146" s="240" t="s">
        <v>34</v>
      </c>
      <c r="B146" s="240"/>
      <c r="C146" s="240"/>
      <c r="D146" s="240"/>
      <c r="E146" s="240"/>
      <c r="F146" s="240"/>
      <c r="G146" s="153"/>
      <c r="H146" s="33">
        <v>1117600</v>
      </c>
      <c r="I146" s="33">
        <v>62299342.92</v>
      </c>
      <c r="J146" s="33">
        <v>61907747.79</v>
      </c>
      <c r="K146" s="94">
        <f aca="true" t="shared" si="5" ref="K146:K166">(J146/I146)*100</f>
        <v>99.37142975889351</v>
      </c>
      <c r="L146" s="33">
        <v>61907747.79</v>
      </c>
      <c r="M146" s="94">
        <f aca="true" t="shared" si="6" ref="M146:M166">(L146/I146)*100</f>
        <v>99.37142975889351</v>
      </c>
      <c r="N146" s="33">
        <v>522371.47</v>
      </c>
      <c r="O146" s="94">
        <f aca="true" t="shared" si="7" ref="O146:O166">(N146/I146)*100</f>
        <v>0.8384863234766201</v>
      </c>
      <c r="P146" s="34">
        <f>J146-L146</f>
        <v>0</v>
      </c>
      <c r="Q146" s="5"/>
    </row>
    <row r="147" spans="1:17" ht="16.5" customHeight="1">
      <c r="A147" s="240" t="s">
        <v>35</v>
      </c>
      <c r="B147" s="240"/>
      <c r="C147" s="240"/>
      <c r="D147" s="240"/>
      <c r="E147" s="240"/>
      <c r="F147" s="240"/>
      <c r="G147" s="153"/>
      <c r="H147" s="33">
        <v>0</v>
      </c>
      <c r="I147" s="33">
        <v>4886528.32</v>
      </c>
      <c r="J147" s="33">
        <v>1886528.32</v>
      </c>
      <c r="K147" s="94">
        <v>0</v>
      </c>
      <c r="L147" s="33">
        <v>1886528.32</v>
      </c>
      <c r="M147" s="94">
        <v>0</v>
      </c>
      <c r="N147" s="33">
        <v>1886528.32</v>
      </c>
      <c r="O147" s="94">
        <v>0</v>
      </c>
      <c r="P147" s="34">
        <f>J147-L147</f>
        <v>0</v>
      </c>
      <c r="Q147" s="5"/>
    </row>
    <row r="148" spans="1:17" ht="16.5" customHeight="1">
      <c r="A148" s="240" t="s">
        <v>92</v>
      </c>
      <c r="B148" s="240"/>
      <c r="C148" s="240"/>
      <c r="D148" s="240"/>
      <c r="E148" s="240"/>
      <c r="F148" s="240"/>
      <c r="G148" s="153"/>
      <c r="H148" s="33">
        <f>H149+H150</f>
        <v>1891867368</v>
      </c>
      <c r="I148" s="33">
        <f>I149+I150</f>
        <v>4315010117.21</v>
      </c>
      <c r="J148" s="33">
        <f>J149+J150</f>
        <v>4087759588.15</v>
      </c>
      <c r="K148" s="94">
        <f t="shared" si="5"/>
        <v>94.73348792037282</v>
      </c>
      <c r="L148" s="33">
        <f>L149+L150</f>
        <v>4009564494.6899996</v>
      </c>
      <c r="M148" s="94">
        <f t="shared" si="6"/>
        <v>92.92132314355973</v>
      </c>
      <c r="N148" s="33">
        <f>N149+N150</f>
        <v>3677309476.69</v>
      </c>
      <c r="O148" s="94">
        <f t="shared" si="7"/>
        <v>85.22134078025466</v>
      </c>
      <c r="P148" s="34">
        <f>P149+P150</f>
        <v>78195093.46000022</v>
      </c>
      <c r="Q148" s="5"/>
    </row>
    <row r="149" spans="1:17" ht="16.5" customHeight="1">
      <c r="A149" s="240" t="s">
        <v>34</v>
      </c>
      <c r="B149" s="240"/>
      <c r="C149" s="240"/>
      <c r="D149" s="240"/>
      <c r="E149" s="240"/>
      <c r="F149" s="240"/>
      <c r="G149" s="153"/>
      <c r="H149" s="111">
        <f>1784471720+6988670</f>
        <v>1791460390</v>
      </c>
      <c r="I149" s="33">
        <f>3937426994.45+6988670</f>
        <v>3944415664.45</v>
      </c>
      <c r="J149" s="33">
        <v>3753507488.21</v>
      </c>
      <c r="K149" s="94">
        <f t="shared" si="5"/>
        <v>95.1600390911991</v>
      </c>
      <c r="L149" s="33">
        <v>3686613480.68</v>
      </c>
      <c r="M149" s="94">
        <f t="shared" si="6"/>
        <v>93.46412230096578</v>
      </c>
      <c r="N149" s="33">
        <v>3465817934.64</v>
      </c>
      <c r="O149" s="94">
        <f t="shared" si="7"/>
        <v>87.86644789687158</v>
      </c>
      <c r="P149" s="34">
        <f>J149-L149</f>
        <v>66894007.53000021</v>
      </c>
      <c r="Q149" s="5"/>
    </row>
    <row r="150" spans="1:17" ht="16.5" customHeight="1">
      <c r="A150" s="240" t="s">
        <v>37</v>
      </c>
      <c r="B150" s="240"/>
      <c r="C150" s="240"/>
      <c r="D150" s="240"/>
      <c r="E150" s="240"/>
      <c r="F150" s="240"/>
      <c r="G150" s="153"/>
      <c r="H150" s="111">
        <v>100406978</v>
      </c>
      <c r="I150" s="33">
        <v>370594452.76</v>
      </c>
      <c r="J150" s="33">
        <v>334252099.94</v>
      </c>
      <c r="K150" s="94">
        <f t="shared" si="5"/>
        <v>90.1934978925506</v>
      </c>
      <c r="L150" s="33">
        <v>322951014.01</v>
      </c>
      <c r="M150" s="94">
        <f t="shared" si="6"/>
        <v>87.14404967608776</v>
      </c>
      <c r="N150" s="33">
        <v>211491542.05</v>
      </c>
      <c r="O150" s="94">
        <f t="shared" si="7"/>
        <v>57.06818881797015</v>
      </c>
      <c r="P150" s="34">
        <f>J150-L150</f>
        <v>11301085.930000007</v>
      </c>
      <c r="Q150" s="5"/>
    </row>
    <row r="151" spans="1:17" ht="16.5" customHeight="1">
      <c r="A151" s="240" t="s">
        <v>93</v>
      </c>
      <c r="B151" s="240"/>
      <c r="C151" s="240"/>
      <c r="D151" s="240"/>
      <c r="E151" s="240"/>
      <c r="F151" s="240"/>
      <c r="G151" s="153"/>
      <c r="H151" s="33">
        <f>H152+H153</f>
        <v>74352293</v>
      </c>
      <c r="I151" s="33">
        <f>I152+I153</f>
        <v>180285330.24</v>
      </c>
      <c r="J151" s="33">
        <f>J152+J153</f>
        <v>94385632.36000001</v>
      </c>
      <c r="K151" s="94">
        <f t="shared" si="5"/>
        <v>52.3534733715448</v>
      </c>
      <c r="L151" s="33">
        <f>L152+L153</f>
        <v>92233082.72</v>
      </c>
      <c r="M151" s="94">
        <f t="shared" si="6"/>
        <v>51.1595051007296</v>
      </c>
      <c r="N151" s="33">
        <f>N152+N153</f>
        <v>88215117.47</v>
      </c>
      <c r="O151" s="94">
        <f t="shared" si="7"/>
        <v>48.93083500058823</v>
      </c>
      <c r="P151" s="34">
        <f>P152+P153</f>
        <v>2152549.6400000006</v>
      </c>
      <c r="Q151" s="5"/>
    </row>
    <row r="152" spans="1:17" ht="16.5" customHeight="1">
      <c r="A152" s="240" t="s">
        <v>34</v>
      </c>
      <c r="B152" s="240"/>
      <c r="C152" s="240"/>
      <c r="D152" s="240"/>
      <c r="E152" s="240"/>
      <c r="F152" s="240"/>
      <c r="G152" s="153"/>
      <c r="H152" s="111">
        <v>73397022</v>
      </c>
      <c r="I152" s="33">
        <v>71647022</v>
      </c>
      <c r="J152" s="33">
        <v>20350555.46</v>
      </c>
      <c r="K152" s="94">
        <f t="shared" si="5"/>
        <v>28.403909739612065</v>
      </c>
      <c r="L152" s="33">
        <v>18198005.82</v>
      </c>
      <c r="M152" s="94">
        <f t="shared" si="6"/>
        <v>25.399528566588575</v>
      </c>
      <c r="N152" s="33">
        <v>15696985.45</v>
      </c>
      <c r="O152" s="94">
        <f t="shared" si="7"/>
        <v>21.908775845561312</v>
      </c>
      <c r="P152" s="34">
        <f>J152-L152</f>
        <v>2152549.6400000006</v>
      </c>
      <c r="Q152" s="5"/>
    </row>
    <row r="153" spans="1:17" ht="16.5" customHeight="1">
      <c r="A153" s="240" t="s">
        <v>37</v>
      </c>
      <c r="B153" s="240"/>
      <c r="C153" s="240"/>
      <c r="D153" s="240"/>
      <c r="E153" s="240"/>
      <c r="F153" s="240"/>
      <c r="G153" s="153"/>
      <c r="H153" s="111">
        <v>955271</v>
      </c>
      <c r="I153" s="33">
        <v>108638308.24</v>
      </c>
      <c r="J153" s="33">
        <v>74035076.9</v>
      </c>
      <c r="K153" s="94">
        <f t="shared" si="5"/>
        <v>68.14822331036697</v>
      </c>
      <c r="L153" s="33">
        <v>74035076.9</v>
      </c>
      <c r="M153" s="94">
        <f t="shared" si="6"/>
        <v>68.14822331036697</v>
      </c>
      <c r="N153" s="33">
        <v>72518132.02</v>
      </c>
      <c r="O153" s="94">
        <f t="shared" si="7"/>
        <v>66.75189736920005</v>
      </c>
      <c r="P153" s="34">
        <f>J153-L153</f>
        <v>0</v>
      </c>
      <c r="Q153" s="5"/>
    </row>
    <row r="154" spans="1:17" ht="16.5" customHeight="1">
      <c r="A154" s="240" t="s">
        <v>94</v>
      </c>
      <c r="B154" s="240"/>
      <c r="C154" s="240"/>
      <c r="D154" s="240"/>
      <c r="E154" s="240"/>
      <c r="F154" s="240"/>
      <c r="G154" s="153"/>
      <c r="H154" s="33">
        <f>H155+H156</f>
        <v>8482924</v>
      </c>
      <c r="I154" s="33">
        <f>I155+I156</f>
        <v>8715873.16</v>
      </c>
      <c r="J154" s="33">
        <f>J155+J156</f>
        <v>2983251.06</v>
      </c>
      <c r="K154" s="94">
        <f t="shared" si="5"/>
        <v>34.227793420527476</v>
      </c>
      <c r="L154" s="33">
        <f>L155+L156</f>
        <v>2682330.23</v>
      </c>
      <c r="M154" s="94">
        <f t="shared" si="6"/>
        <v>30.77523250694024</v>
      </c>
      <c r="N154" s="33">
        <f>N155+N156</f>
        <v>2398080.91</v>
      </c>
      <c r="O154" s="94">
        <f t="shared" si="7"/>
        <v>27.51394915893889</v>
      </c>
      <c r="P154" s="34">
        <f>P155+P156</f>
        <v>300920.8300000001</v>
      </c>
      <c r="Q154" s="5"/>
    </row>
    <row r="155" spans="1:17" ht="16.5" customHeight="1">
      <c r="A155" s="240" t="s">
        <v>34</v>
      </c>
      <c r="B155" s="240"/>
      <c r="C155" s="240"/>
      <c r="D155" s="240"/>
      <c r="E155" s="240"/>
      <c r="F155" s="240"/>
      <c r="G155" s="153"/>
      <c r="H155" s="111">
        <v>5613924</v>
      </c>
      <c r="I155" s="33">
        <v>7106873.16</v>
      </c>
      <c r="J155" s="33">
        <v>2983251.06</v>
      </c>
      <c r="K155" s="94">
        <f t="shared" si="5"/>
        <v>41.97698471376686</v>
      </c>
      <c r="L155" s="33">
        <v>2682330.23</v>
      </c>
      <c r="M155" s="94">
        <f t="shared" si="6"/>
        <v>37.74276210664775</v>
      </c>
      <c r="N155" s="33">
        <v>2398080.91</v>
      </c>
      <c r="O155" s="94">
        <f t="shared" si="7"/>
        <v>33.74312241137564</v>
      </c>
      <c r="P155" s="34">
        <f>J155-L155</f>
        <v>300920.8300000001</v>
      </c>
      <c r="Q155" s="5"/>
    </row>
    <row r="156" spans="1:17" ht="16.5" customHeight="1">
      <c r="A156" s="240" t="s">
        <v>37</v>
      </c>
      <c r="B156" s="240"/>
      <c r="C156" s="240"/>
      <c r="D156" s="240"/>
      <c r="E156" s="240"/>
      <c r="F156" s="240"/>
      <c r="G156" s="153"/>
      <c r="H156" s="111">
        <v>2869000</v>
      </c>
      <c r="I156" s="33">
        <v>1609000</v>
      </c>
      <c r="J156" s="33">
        <v>0</v>
      </c>
      <c r="K156" s="94">
        <f t="shared" si="5"/>
        <v>0</v>
      </c>
      <c r="L156" s="33">
        <v>0</v>
      </c>
      <c r="M156" s="94">
        <f t="shared" si="6"/>
        <v>0</v>
      </c>
      <c r="N156" s="33">
        <v>0</v>
      </c>
      <c r="O156" s="94">
        <f t="shared" si="7"/>
        <v>0</v>
      </c>
      <c r="P156" s="34">
        <f>J156-L156</f>
        <v>0</v>
      </c>
      <c r="Q156" s="5"/>
    </row>
    <row r="157" spans="1:17" ht="16.5" customHeight="1">
      <c r="A157" s="240" t="s">
        <v>95</v>
      </c>
      <c r="B157" s="240"/>
      <c r="C157" s="240"/>
      <c r="D157" s="240"/>
      <c r="E157" s="240"/>
      <c r="F157" s="240"/>
      <c r="G157" s="153"/>
      <c r="H157" s="33">
        <f>H158+H159</f>
        <v>17418016</v>
      </c>
      <c r="I157" s="33">
        <f>I158+I159</f>
        <v>23243697.95</v>
      </c>
      <c r="J157" s="33">
        <f>J158+J159</f>
        <v>12809711.64</v>
      </c>
      <c r="K157" s="94">
        <f t="shared" si="5"/>
        <v>55.11047195482938</v>
      </c>
      <c r="L157" s="33">
        <f>L158+L159</f>
        <v>9957126.23</v>
      </c>
      <c r="M157" s="94">
        <f t="shared" si="6"/>
        <v>42.837960858977695</v>
      </c>
      <c r="N157" s="33">
        <f>N158+N159</f>
        <v>9163007.1</v>
      </c>
      <c r="O157" s="94">
        <f t="shared" si="7"/>
        <v>39.42146864802121</v>
      </c>
      <c r="P157" s="34">
        <f>P158+P159</f>
        <v>2852585.41</v>
      </c>
      <c r="Q157" s="5"/>
    </row>
    <row r="158" spans="1:17" ht="16.5" customHeight="1">
      <c r="A158" s="240" t="s">
        <v>34</v>
      </c>
      <c r="B158" s="240"/>
      <c r="C158" s="240"/>
      <c r="D158" s="240"/>
      <c r="E158" s="240"/>
      <c r="F158" s="240"/>
      <c r="G158" s="153"/>
      <c r="H158" s="111">
        <v>16858016</v>
      </c>
      <c r="I158" s="33">
        <v>22683697.95</v>
      </c>
      <c r="J158" s="33">
        <v>12809711.64</v>
      </c>
      <c r="K158" s="94">
        <f t="shared" si="5"/>
        <v>56.471002515707546</v>
      </c>
      <c r="L158" s="33">
        <v>9957126.23</v>
      </c>
      <c r="M158" s="94">
        <f t="shared" si="6"/>
        <v>43.89551585437154</v>
      </c>
      <c r="N158" s="33">
        <v>9163007.1</v>
      </c>
      <c r="O158" s="94">
        <f t="shared" si="7"/>
        <v>40.39467956325878</v>
      </c>
      <c r="P158" s="34">
        <f>J158-L158</f>
        <v>2852585.41</v>
      </c>
      <c r="Q158" s="5"/>
    </row>
    <row r="159" spans="1:17" ht="16.5" customHeight="1">
      <c r="A159" s="240" t="s">
        <v>37</v>
      </c>
      <c r="B159" s="240"/>
      <c r="C159" s="240"/>
      <c r="D159" s="240"/>
      <c r="E159" s="240"/>
      <c r="F159" s="240"/>
      <c r="G159" s="153"/>
      <c r="H159" s="111">
        <v>560000</v>
      </c>
      <c r="I159" s="33">
        <v>560000</v>
      </c>
      <c r="J159" s="33">
        <v>0</v>
      </c>
      <c r="K159" s="94">
        <f t="shared" si="5"/>
        <v>0</v>
      </c>
      <c r="L159" s="33">
        <v>0</v>
      </c>
      <c r="M159" s="94">
        <f t="shared" si="6"/>
        <v>0</v>
      </c>
      <c r="N159" s="33">
        <v>0</v>
      </c>
      <c r="O159" s="94">
        <f t="shared" si="7"/>
        <v>0</v>
      </c>
      <c r="P159" s="34">
        <f>J159-L159</f>
        <v>0</v>
      </c>
      <c r="Q159" s="5"/>
    </row>
    <row r="160" spans="1:17" ht="16.5" customHeight="1">
      <c r="A160" s="240" t="s">
        <v>96</v>
      </c>
      <c r="B160" s="240"/>
      <c r="C160" s="240"/>
      <c r="D160" s="240"/>
      <c r="E160" s="240"/>
      <c r="F160" s="240"/>
      <c r="G160" s="153"/>
      <c r="H160" s="33">
        <f>H161+H162</f>
        <v>155000</v>
      </c>
      <c r="I160" s="33">
        <f>I161+I162</f>
        <v>155000</v>
      </c>
      <c r="J160" s="33">
        <f>J161+J162</f>
        <v>84</v>
      </c>
      <c r="K160" s="94">
        <f t="shared" si="5"/>
        <v>0.05419354838709677</v>
      </c>
      <c r="L160" s="33">
        <f>L161+L162</f>
        <v>84</v>
      </c>
      <c r="M160" s="94">
        <f t="shared" si="6"/>
        <v>0.05419354838709677</v>
      </c>
      <c r="N160" s="33">
        <f>N161+N162</f>
        <v>42</v>
      </c>
      <c r="O160" s="94">
        <f t="shared" si="7"/>
        <v>0.027096774193548386</v>
      </c>
      <c r="P160" s="34">
        <f>P161+P162</f>
        <v>0</v>
      </c>
      <c r="Q160" s="5"/>
    </row>
    <row r="161" spans="1:17" ht="16.5" customHeight="1">
      <c r="A161" s="240" t="s">
        <v>34</v>
      </c>
      <c r="B161" s="240"/>
      <c r="C161" s="240"/>
      <c r="D161" s="240"/>
      <c r="E161" s="240"/>
      <c r="F161" s="240"/>
      <c r="G161" s="153"/>
      <c r="H161" s="33">
        <v>155000</v>
      </c>
      <c r="I161" s="33">
        <v>155000</v>
      </c>
      <c r="J161" s="33">
        <v>84</v>
      </c>
      <c r="K161" s="94">
        <f t="shared" si="5"/>
        <v>0.05419354838709677</v>
      </c>
      <c r="L161" s="33">
        <v>84</v>
      </c>
      <c r="M161" s="94">
        <f t="shared" si="6"/>
        <v>0.05419354838709677</v>
      </c>
      <c r="N161" s="33">
        <v>42</v>
      </c>
      <c r="O161" s="94">
        <f t="shared" si="7"/>
        <v>0.027096774193548386</v>
      </c>
      <c r="P161" s="34">
        <f>J160-L160</f>
        <v>0</v>
      </c>
      <c r="Q161" s="5"/>
    </row>
    <row r="162" spans="1:17" ht="16.5" customHeight="1">
      <c r="A162" s="240" t="s">
        <v>37</v>
      </c>
      <c r="B162" s="240"/>
      <c r="C162" s="240"/>
      <c r="D162" s="240"/>
      <c r="E162" s="240"/>
      <c r="F162" s="240"/>
      <c r="G162" s="153"/>
      <c r="H162" s="33">
        <v>0</v>
      </c>
      <c r="I162" s="33">
        <v>0</v>
      </c>
      <c r="J162" s="33">
        <v>0</v>
      </c>
      <c r="K162" s="94">
        <v>0</v>
      </c>
      <c r="L162" s="33">
        <v>0</v>
      </c>
      <c r="M162" s="94">
        <v>0</v>
      </c>
      <c r="N162" s="33">
        <v>0</v>
      </c>
      <c r="O162" s="94">
        <v>0</v>
      </c>
      <c r="P162" s="34">
        <f>J161-L161</f>
        <v>0</v>
      </c>
      <c r="Q162" s="5"/>
    </row>
    <row r="163" spans="1:17" ht="16.5" customHeight="1">
      <c r="A163" s="240" t="s">
        <v>97</v>
      </c>
      <c r="B163" s="240"/>
      <c r="C163" s="240"/>
      <c r="D163" s="240"/>
      <c r="E163" s="240"/>
      <c r="F163" s="240"/>
      <c r="G163" s="153"/>
      <c r="H163" s="33">
        <f>H164+H165</f>
        <v>631879543</v>
      </c>
      <c r="I163" s="33">
        <f>I164+I165</f>
        <v>359931232.91</v>
      </c>
      <c r="J163" s="33">
        <f>J164+J165</f>
        <v>357252519.61</v>
      </c>
      <c r="K163" s="94">
        <f t="shared" si="5"/>
        <v>99.25577080978971</v>
      </c>
      <c r="L163" s="33">
        <f>L164+L165</f>
        <v>356643740.45000005</v>
      </c>
      <c r="M163" s="94">
        <f t="shared" si="6"/>
        <v>99.08663317894893</v>
      </c>
      <c r="N163" s="33">
        <f>N164+N165</f>
        <v>351926450.69</v>
      </c>
      <c r="O163" s="94">
        <f t="shared" si="7"/>
        <v>97.77602456022437</v>
      </c>
      <c r="P163" s="34">
        <f>P164+P165</f>
        <v>608779.1599999666</v>
      </c>
      <c r="Q163" s="5"/>
    </row>
    <row r="164" spans="1:17" ht="16.5" customHeight="1">
      <c r="A164" s="240" t="s">
        <v>34</v>
      </c>
      <c r="B164" s="240"/>
      <c r="C164" s="240"/>
      <c r="D164" s="240"/>
      <c r="E164" s="240"/>
      <c r="F164" s="240"/>
      <c r="G164" s="153"/>
      <c r="H164" s="111">
        <v>631535543</v>
      </c>
      <c r="I164" s="33">
        <v>355194426.93</v>
      </c>
      <c r="J164" s="33">
        <v>353573213.63</v>
      </c>
      <c r="K164" s="94">
        <f t="shared" si="5"/>
        <v>99.5435701753509</v>
      </c>
      <c r="L164" s="33">
        <v>352964434.47</v>
      </c>
      <c r="M164" s="94">
        <f t="shared" si="6"/>
        <v>99.37217695692071</v>
      </c>
      <c r="N164" s="33">
        <v>348247144.71</v>
      </c>
      <c r="O164" s="94">
        <f t="shared" si="7"/>
        <v>98.04409030849767</v>
      </c>
      <c r="P164" s="34">
        <f>J164-L164</f>
        <v>608779.1599999666</v>
      </c>
      <c r="Q164" s="5"/>
    </row>
    <row r="165" spans="1:17" ht="16.5" customHeight="1">
      <c r="A165" s="240" t="s">
        <v>37</v>
      </c>
      <c r="B165" s="240"/>
      <c r="C165" s="240"/>
      <c r="D165" s="240"/>
      <c r="E165" s="240"/>
      <c r="F165" s="240"/>
      <c r="G165" s="153"/>
      <c r="H165" s="112">
        <v>344000</v>
      </c>
      <c r="I165" s="33">
        <v>4736805.98</v>
      </c>
      <c r="J165" s="33">
        <v>3679305.98</v>
      </c>
      <c r="K165" s="94">
        <f t="shared" si="5"/>
        <v>77.67482973832928</v>
      </c>
      <c r="L165" s="33">
        <v>3679305.98</v>
      </c>
      <c r="M165" s="95">
        <f t="shared" si="6"/>
        <v>77.67482973832928</v>
      </c>
      <c r="N165" s="33">
        <v>3679305.98</v>
      </c>
      <c r="O165" s="95">
        <f t="shared" si="7"/>
        <v>77.67482973832928</v>
      </c>
      <c r="P165" s="34">
        <f>J165-L165</f>
        <v>0</v>
      </c>
      <c r="Q165" s="5"/>
    </row>
    <row r="166" spans="1:17" ht="31.5" customHeight="1">
      <c r="A166" s="171" t="s">
        <v>98</v>
      </c>
      <c r="B166" s="171"/>
      <c r="C166" s="171"/>
      <c r="D166" s="171"/>
      <c r="E166" s="171"/>
      <c r="F166" s="171"/>
      <c r="G166" s="172"/>
      <c r="H166" s="127">
        <f>H145+H148+H151+H154+H157+H160+H163</f>
        <v>2625272744</v>
      </c>
      <c r="I166" s="92">
        <f>I145+I148+I151+I154+I157+I160+I163</f>
        <v>4954527122.709999</v>
      </c>
      <c r="J166" s="92">
        <f>J145+J148+J151+J154+J157+J160+J163</f>
        <v>4618985062.93</v>
      </c>
      <c r="K166" s="41">
        <f t="shared" si="5"/>
        <v>93.22756639595373</v>
      </c>
      <c r="L166" s="92">
        <f>L145+L148+L151+L154+L157+L160+L163</f>
        <v>4534875134.429999</v>
      </c>
      <c r="M166" s="41">
        <f t="shared" si="6"/>
        <v>91.52992853028402</v>
      </c>
      <c r="N166" s="92">
        <f>N145+N148+N151+N154+N157+N160+N163</f>
        <v>4131421074.6499996</v>
      </c>
      <c r="O166" s="41">
        <f t="shared" si="7"/>
        <v>83.38678893718959</v>
      </c>
      <c r="P166" s="96">
        <f>P145+P148+P151+P154+P157+P160+P163</f>
        <v>84109928.50000018</v>
      </c>
      <c r="Q166" s="5"/>
    </row>
    <row r="167" spans="1:16" ht="15.75" customHeight="1">
      <c r="A167" s="258"/>
      <c r="B167" s="258"/>
      <c r="C167" s="258"/>
      <c r="D167" s="258"/>
      <c r="E167" s="258"/>
      <c r="F167" s="258"/>
      <c r="G167" s="258"/>
      <c r="H167" s="258"/>
      <c r="I167" s="258"/>
      <c r="J167" s="258"/>
      <c r="K167" s="258"/>
      <c r="L167" s="258"/>
      <c r="M167" s="8"/>
      <c r="N167" s="8"/>
      <c r="O167" s="8"/>
      <c r="P167" s="52" t="s">
        <v>138</v>
      </c>
    </row>
    <row r="168" spans="1:16" ht="15.75" customHeight="1">
      <c r="A168" s="35"/>
      <c r="B168" s="35"/>
      <c r="C168" s="35"/>
      <c r="D168" s="35"/>
      <c r="E168" s="35"/>
      <c r="F168" s="35"/>
      <c r="G168" s="35"/>
      <c r="H168" s="97"/>
      <c r="I168" s="97"/>
      <c r="J168" s="97"/>
      <c r="K168" s="97"/>
      <c r="L168" s="97"/>
      <c r="M168" s="97"/>
      <c r="N168" s="97"/>
      <c r="O168" s="97"/>
      <c r="P168" s="97"/>
    </row>
    <row r="169" spans="1:16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97"/>
      <c r="M169" s="8"/>
      <c r="N169" s="8"/>
      <c r="O169" s="8"/>
      <c r="P169" s="52"/>
    </row>
    <row r="170" spans="1:16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8"/>
      <c r="N170" s="8"/>
      <c r="O170" s="8"/>
      <c r="P170" s="54"/>
    </row>
    <row r="171" spans="1:16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8"/>
      <c r="N171" s="8"/>
      <c r="O171" s="8"/>
      <c r="P171" s="54"/>
    </row>
    <row r="172" spans="1:16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8"/>
      <c r="N172" s="8"/>
      <c r="O172" s="8"/>
      <c r="P172" s="54"/>
    </row>
    <row r="173" spans="1:16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8"/>
      <c r="N173" s="8"/>
      <c r="O173" s="8"/>
      <c r="P173" s="55" t="str">
        <f>P91</f>
        <v>Continuação </v>
      </c>
    </row>
    <row r="174" spans="1:16" ht="15.75" customHeight="1">
      <c r="A174" s="244" t="str">
        <f>A5</f>
        <v>GOVERNO DO ESTADO DO RIO DE JANEIRO</v>
      </c>
      <c r="B174" s="244"/>
      <c r="C174" s="244"/>
      <c r="D174" s="244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</row>
    <row r="175" spans="1:16" ht="15.75" customHeight="1">
      <c r="A175" s="244" t="str">
        <f>A6</f>
        <v>RELATÓRIO RESUMIDO DA EXECUÇÃO ORÇAMENTÁRIA</v>
      </c>
      <c r="B175" s="244"/>
      <c r="C175" s="244"/>
      <c r="D175" s="244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</row>
    <row r="176" spans="1:16" ht="15.75" customHeight="1">
      <c r="A176" s="342" t="str">
        <f>A7</f>
        <v>DEMONSTRATIVO DAS RECEITAS E DESPESAS COM AÇÕES E SERVIÇOS PÚBLICOS DE SAÚDE </v>
      </c>
      <c r="B176" s="342"/>
      <c r="C176" s="342"/>
      <c r="D176" s="342"/>
      <c r="E176" s="342"/>
      <c r="F176" s="342"/>
      <c r="G176" s="342"/>
      <c r="H176" s="342"/>
      <c r="I176" s="342"/>
      <c r="J176" s="342"/>
      <c r="K176" s="342"/>
      <c r="L176" s="342"/>
      <c r="M176" s="342"/>
      <c r="N176" s="342"/>
      <c r="O176" s="342"/>
      <c r="P176" s="342"/>
    </row>
    <row r="177" spans="1:16" ht="15.75" customHeight="1">
      <c r="A177" s="244" t="str">
        <f>A8</f>
        <v>ORÇAMENTOS FISCAL E DA SEGURIDADE SOCIAL</v>
      </c>
      <c r="B177" s="244"/>
      <c r="C177" s="244"/>
      <c r="D177" s="244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</row>
    <row r="178" spans="1:16" ht="15.75" customHeight="1">
      <c r="A178" s="244" t="str">
        <f>A9</f>
        <v>JANEIRO A DEZEMBRO 2022/BIMESTRE NOVEMBRO-DEZEMBRO</v>
      </c>
      <c r="B178" s="244"/>
      <c r="C178" s="244"/>
      <c r="D178" s="244"/>
      <c r="E178" s="244"/>
      <c r="F178" s="244"/>
      <c r="G178" s="244"/>
      <c r="H178" s="244"/>
      <c r="I178" s="244"/>
      <c r="J178" s="244"/>
      <c r="K178" s="244"/>
      <c r="L178" s="244"/>
      <c r="M178" s="244"/>
      <c r="N178" s="244"/>
      <c r="O178" s="244"/>
      <c r="P178" s="244"/>
    </row>
    <row r="179" spans="1:16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8"/>
      <c r="N179" s="8"/>
      <c r="O179" s="341" t="str">
        <f>P10</f>
        <v> Emissão: 25/01/2023</v>
      </c>
      <c r="P179" s="341"/>
    </row>
    <row r="180" spans="1:16" ht="15.75" customHeight="1">
      <c r="A180" s="58" t="str">
        <f>A11</f>
        <v>RREO – ANEXO 12  (LC n° 141/2012 art.35)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8"/>
      <c r="N180" s="8"/>
      <c r="O180" s="8"/>
      <c r="P180" s="53">
        <f>P11</f>
        <v>1</v>
      </c>
    </row>
    <row r="181" spans="1:17" ht="17.25" customHeight="1" thickBot="1">
      <c r="A181" s="213" t="s">
        <v>141</v>
      </c>
      <c r="B181" s="213"/>
      <c r="C181" s="213"/>
      <c r="D181" s="213"/>
      <c r="E181" s="213"/>
      <c r="F181" s="213"/>
      <c r="G181" s="214"/>
      <c r="H181" s="113" t="s">
        <v>149</v>
      </c>
      <c r="I181" s="338" t="s">
        <v>134</v>
      </c>
      <c r="J181" s="339" t="s">
        <v>29</v>
      </c>
      <c r="K181" s="340"/>
      <c r="L181" s="210" t="s">
        <v>30</v>
      </c>
      <c r="M181" s="212"/>
      <c r="N181" s="210" t="s">
        <v>31</v>
      </c>
      <c r="O181" s="212"/>
      <c r="P181" s="199" t="s">
        <v>99</v>
      </c>
      <c r="Q181" s="5"/>
    </row>
    <row r="182" spans="1:17" ht="17.25" customHeight="1" thickBot="1">
      <c r="A182" s="215"/>
      <c r="B182" s="215"/>
      <c r="C182" s="215"/>
      <c r="D182" s="215"/>
      <c r="E182" s="215"/>
      <c r="F182" s="215"/>
      <c r="G182" s="216"/>
      <c r="H182" s="114" t="s">
        <v>143</v>
      </c>
      <c r="I182" s="255"/>
      <c r="J182" s="7" t="s">
        <v>146</v>
      </c>
      <c r="K182" s="39" t="s">
        <v>152</v>
      </c>
      <c r="L182" s="39" t="s">
        <v>146</v>
      </c>
      <c r="M182" s="39" t="s">
        <v>152</v>
      </c>
      <c r="N182" s="39" t="s">
        <v>146</v>
      </c>
      <c r="O182" s="39" t="s">
        <v>152</v>
      </c>
      <c r="P182" s="200"/>
      <c r="Q182" s="5"/>
    </row>
    <row r="183" spans="1:17" ht="17.25" customHeight="1">
      <c r="A183" s="217"/>
      <c r="B183" s="217"/>
      <c r="C183" s="217"/>
      <c r="D183" s="217"/>
      <c r="E183" s="217"/>
      <c r="F183" s="217"/>
      <c r="G183" s="218"/>
      <c r="H183" s="63"/>
      <c r="I183" s="256"/>
      <c r="J183" s="7" t="s">
        <v>45</v>
      </c>
      <c r="K183" s="32" t="s">
        <v>162</v>
      </c>
      <c r="L183" s="32" t="s">
        <v>46</v>
      </c>
      <c r="M183" s="32" t="s">
        <v>161</v>
      </c>
      <c r="N183" s="32" t="s">
        <v>47</v>
      </c>
      <c r="O183" s="32" t="s">
        <v>160</v>
      </c>
      <c r="P183" s="201"/>
      <c r="Q183" s="5"/>
    </row>
    <row r="184" spans="1:17" ht="16.5" customHeight="1">
      <c r="A184" s="241" t="s">
        <v>100</v>
      </c>
      <c r="B184" s="241"/>
      <c r="C184" s="241"/>
      <c r="D184" s="241"/>
      <c r="E184" s="241"/>
      <c r="F184" s="241"/>
      <c r="G184" s="242"/>
      <c r="H184" s="136">
        <f>H42+H145</f>
        <v>409918980</v>
      </c>
      <c r="I184" s="94">
        <f>I42+I145</f>
        <v>319400869.94</v>
      </c>
      <c r="J184" s="93">
        <f>J42+J145</f>
        <v>297344188.65000004</v>
      </c>
      <c r="K184" s="93">
        <f>(J184/I184)*100</f>
        <v>93.09435779115337</v>
      </c>
      <c r="L184" s="93">
        <f>L42+L145</f>
        <v>297344188.65000004</v>
      </c>
      <c r="M184" s="93">
        <f>(L184/I184)*100</f>
        <v>93.09435779115337</v>
      </c>
      <c r="N184" s="94">
        <f>N42+N145</f>
        <v>228798200.56</v>
      </c>
      <c r="O184" s="98">
        <f>(N184/I184)*100</f>
        <v>71.63355585192367</v>
      </c>
      <c r="P184" s="99">
        <f>J184-L184</f>
        <v>0</v>
      </c>
      <c r="Q184" s="5"/>
    </row>
    <row r="185" spans="1:17" ht="16.5" customHeight="1">
      <c r="A185" s="241" t="s">
        <v>101</v>
      </c>
      <c r="B185" s="241"/>
      <c r="C185" s="241"/>
      <c r="D185" s="241"/>
      <c r="E185" s="241"/>
      <c r="F185" s="241"/>
      <c r="G185" s="242"/>
      <c r="H185" s="137">
        <f>H45+H148</f>
        <v>6786855259</v>
      </c>
      <c r="I185" s="94">
        <f>I45+I148</f>
        <v>9797292769.74</v>
      </c>
      <c r="J185" s="94">
        <f>J45+J148</f>
        <v>9201412239.77</v>
      </c>
      <c r="K185" s="94">
        <f aca="true" t="shared" si="8" ref="K185:K192">(J185/I185)*100</f>
        <v>93.91790626273371</v>
      </c>
      <c r="L185" s="94">
        <f>L45+L148</f>
        <v>9123217146.31</v>
      </c>
      <c r="M185" s="94">
        <f>(L185/I185)*100</f>
        <v>93.11977666410097</v>
      </c>
      <c r="N185" s="94">
        <f>N45+N148</f>
        <v>8694276032.58</v>
      </c>
      <c r="O185" s="98">
        <f aca="true" t="shared" si="9" ref="O185:O190">(N185/I185)*100</f>
        <v>88.74161706622888</v>
      </c>
      <c r="P185" s="100">
        <f aca="true" t="shared" si="10" ref="P185:P191">J185-L185</f>
        <v>78195093.46000099</v>
      </c>
      <c r="Q185" s="5"/>
    </row>
    <row r="186" spans="1:17" ht="16.5" customHeight="1">
      <c r="A186" s="241" t="s">
        <v>102</v>
      </c>
      <c r="B186" s="241"/>
      <c r="C186" s="241"/>
      <c r="D186" s="241"/>
      <c r="E186" s="241"/>
      <c r="F186" s="241"/>
      <c r="G186" s="242"/>
      <c r="H186" s="137">
        <f>H48+H151</f>
        <v>171903715</v>
      </c>
      <c r="I186" s="94">
        <f>I48+I151</f>
        <v>314886625.64</v>
      </c>
      <c r="J186" s="94">
        <f>J48+J151</f>
        <v>218313592.03000003</v>
      </c>
      <c r="K186" s="94">
        <f t="shared" si="8"/>
        <v>69.33085569648523</v>
      </c>
      <c r="L186" s="94">
        <f>L48+L151</f>
        <v>216161042.39</v>
      </c>
      <c r="M186" s="94">
        <f aca="true" t="shared" si="11" ref="M186:M192">(L186/I186)*100</f>
        <v>68.64726056581715</v>
      </c>
      <c r="N186" s="94">
        <f>N48+N151</f>
        <v>199764100.83999997</v>
      </c>
      <c r="O186" s="98">
        <f t="shared" si="9"/>
        <v>63.44000810894522</v>
      </c>
      <c r="P186" s="100">
        <f t="shared" si="10"/>
        <v>2152549.6400000453</v>
      </c>
      <c r="Q186" s="5"/>
    </row>
    <row r="187" spans="1:17" ht="16.5" customHeight="1">
      <c r="A187" s="241" t="s">
        <v>103</v>
      </c>
      <c r="B187" s="241"/>
      <c r="C187" s="241"/>
      <c r="D187" s="241"/>
      <c r="E187" s="241"/>
      <c r="F187" s="241"/>
      <c r="G187" s="242"/>
      <c r="H187" s="137">
        <f>H51+H154</f>
        <v>9072924</v>
      </c>
      <c r="I187" s="94">
        <f>I51+I154</f>
        <v>11259924.9</v>
      </c>
      <c r="J187" s="94">
        <f>J51+J154</f>
        <v>5383303.859999999</v>
      </c>
      <c r="K187" s="94">
        <f t="shared" si="8"/>
        <v>47.80941176614774</v>
      </c>
      <c r="L187" s="94">
        <f>L51+L154</f>
        <v>5082383.029999999</v>
      </c>
      <c r="M187" s="94">
        <f t="shared" si="11"/>
        <v>45.13691765386463</v>
      </c>
      <c r="N187" s="94">
        <f>N51+N154</f>
        <v>2398133.71</v>
      </c>
      <c r="O187" s="98">
        <f t="shared" si="9"/>
        <v>21.297954749236382</v>
      </c>
      <c r="P187" s="100">
        <f t="shared" si="10"/>
        <v>300920.8300000001</v>
      </c>
      <c r="Q187" s="5"/>
    </row>
    <row r="188" spans="1:17" ht="16.5" customHeight="1">
      <c r="A188" s="241" t="s">
        <v>180</v>
      </c>
      <c r="B188" s="241"/>
      <c r="C188" s="241"/>
      <c r="D188" s="241"/>
      <c r="E188" s="241"/>
      <c r="F188" s="241"/>
      <c r="G188" s="242"/>
      <c r="H188" s="137">
        <f>H54+H157</f>
        <v>122639853</v>
      </c>
      <c r="I188" s="94">
        <f>I54+I157</f>
        <v>141888379.78</v>
      </c>
      <c r="J188" s="94">
        <f>J54+J157</f>
        <v>127368712.3</v>
      </c>
      <c r="K188" s="94">
        <f t="shared" si="8"/>
        <v>89.76683819879192</v>
      </c>
      <c r="L188" s="94">
        <f>L54+L157</f>
        <v>124516126.89</v>
      </c>
      <c r="M188" s="94">
        <f t="shared" si="11"/>
        <v>87.75639490919839</v>
      </c>
      <c r="N188" s="94">
        <f>N54+N157</f>
        <v>114783449.92999999</v>
      </c>
      <c r="O188" s="98">
        <f t="shared" si="9"/>
        <v>80.8970051726388</v>
      </c>
      <c r="P188" s="100">
        <f t="shared" si="10"/>
        <v>2852585.4099999964</v>
      </c>
      <c r="Q188" s="5"/>
    </row>
    <row r="189" spans="1:17" ht="16.5" customHeight="1">
      <c r="A189" s="241" t="s">
        <v>104</v>
      </c>
      <c r="B189" s="241"/>
      <c r="C189" s="241"/>
      <c r="D189" s="241"/>
      <c r="E189" s="241"/>
      <c r="F189" s="241"/>
      <c r="G189" s="242"/>
      <c r="H189" s="137">
        <f>H57+H160</f>
        <v>515000</v>
      </c>
      <c r="I189" s="94">
        <f>I57+I160</f>
        <v>205000</v>
      </c>
      <c r="J189" s="94">
        <f>J57+J160</f>
        <v>84</v>
      </c>
      <c r="K189" s="94">
        <f t="shared" si="8"/>
        <v>0.04097560975609756</v>
      </c>
      <c r="L189" s="94">
        <f>L57+L160</f>
        <v>84</v>
      </c>
      <c r="M189" s="94">
        <f t="shared" si="11"/>
        <v>0.04097560975609756</v>
      </c>
      <c r="N189" s="94">
        <f>N57+N160</f>
        <v>42</v>
      </c>
      <c r="O189" s="98">
        <f t="shared" si="9"/>
        <v>0.02048780487804878</v>
      </c>
      <c r="P189" s="100">
        <f t="shared" si="10"/>
        <v>0</v>
      </c>
      <c r="Q189" s="5"/>
    </row>
    <row r="190" spans="1:17" ht="16.5" customHeight="1">
      <c r="A190" s="241" t="s">
        <v>105</v>
      </c>
      <c r="B190" s="241"/>
      <c r="C190" s="241"/>
      <c r="D190" s="241"/>
      <c r="E190" s="241"/>
      <c r="F190" s="241"/>
      <c r="G190" s="242"/>
      <c r="H190" s="138">
        <f>H60+H163</f>
        <v>2027640056</v>
      </c>
      <c r="I190" s="94">
        <f>I60+I163</f>
        <v>1707620663.86</v>
      </c>
      <c r="J190" s="94">
        <f>J60+J163</f>
        <v>1479275910.6600003</v>
      </c>
      <c r="K190" s="95">
        <f t="shared" si="8"/>
        <v>86.62789939049833</v>
      </c>
      <c r="L190" s="94">
        <f>L60+L163</f>
        <v>1478667131.5000002</v>
      </c>
      <c r="M190" s="95">
        <f t="shared" si="11"/>
        <v>86.59224866473211</v>
      </c>
      <c r="N190" s="94">
        <f>N60+N163</f>
        <v>1451370129.16</v>
      </c>
      <c r="O190" s="98">
        <f t="shared" si="9"/>
        <v>84.99370849022424</v>
      </c>
      <c r="P190" s="100">
        <f t="shared" si="10"/>
        <v>608779.1600000858</v>
      </c>
      <c r="Q190" s="5"/>
    </row>
    <row r="191" spans="1:17" ht="16.5">
      <c r="A191" s="334" t="s">
        <v>106</v>
      </c>
      <c r="B191" s="334"/>
      <c r="C191" s="334"/>
      <c r="D191" s="334"/>
      <c r="E191" s="334"/>
      <c r="F191" s="334"/>
      <c r="G191" s="335"/>
      <c r="H191" s="128">
        <f>H184+H185+H186+H187+H188+H189+H190</f>
        <v>9528545787</v>
      </c>
      <c r="I191" s="82">
        <f>I184+I185+I186+I187+I188+I189+I190</f>
        <v>12292554233.86</v>
      </c>
      <c r="J191" s="82">
        <f>J184+J185+J186+J187+J188+J189+J190</f>
        <v>11329098031.27</v>
      </c>
      <c r="K191" s="41">
        <f>(J191/I191)*100</f>
        <v>92.16227820304304</v>
      </c>
      <c r="L191" s="82">
        <f>L184+L185+L186+L187+L188+L189+L190</f>
        <v>11244988102.769999</v>
      </c>
      <c r="M191" s="41">
        <f t="shared" si="11"/>
        <v>91.4780434467845</v>
      </c>
      <c r="N191" s="82">
        <f>N184+N185+N186+N187+N188+N189+N190</f>
        <v>10691390088.779999</v>
      </c>
      <c r="O191" s="41">
        <f>(N191/I191)*100</f>
        <v>86.97452039162394</v>
      </c>
      <c r="P191" s="102">
        <f t="shared" si="10"/>
        <v>84109928.5000019</v>
      </c>
      <c r="Q191" s="5"/>
    </row>
    <row r="192" spans="1:17" ht="17.25" customHeight="1">
      <c r="A192" s="336" t="s">
        <v>125</v>
      </c>
      <c r="B192" s="336"/>
      <c r="C192" s="336"/>
      <c r="D192" s="336"/>
      <c r="E192" s="336"/>
      <c r="F192" s="336"/>
      <c r="G192" s="337"/>
      <c r="H192" s="40">
        <v>1034205735</v>
      </c>
      <c r="I192" s="108">
        <f>1609194548.84</f>
        <v>1609194548.84</v>
      </c>
      <c r="J192" s="108">
        <f>1384009383.57</f>
        <v>1384009383.57</v>
      </c>
      <c r="K192" s="101">
        <f t="shared" si="8"/>
        <v>86.00634302220782</v>
      </c>
      <c r="L192" s="108">
        <f>1343465552.75</f>
        <v>1343465552.75</v>
      </c>
      <c r="M192" s="101">
        <f t="shared" si="11"/>
        <v>83.48683219927928</v>
      </c>
      <c r="N192" s="108">
        <f>1317719525.23</f>
        <v>1317719525.23</v>
      </c>
      <c r="O192" s="101">
        <f>(N192/I192)*100</f>
        <v>81.88689964056168</v>
      </c>
      <c r="P192" s="109">
        <f>J192-L192</f>
        <v>40543830.81999993</v>
      </c>
      <c r="Q192" s="5"/>
    </row>
    <row r="193" spans="1:17" ht="17.25" customHeight="1">
      <c r="A193" s="334" t="s">
        <v>107</v>
      </c>
      <c r="B193" s="334"/>
      <c r="C193" s="334"/>
      <c r="D193" s="334"/>
      <c r="E193" s="334"/>
      <c r="F193" s="334"/>
      <c r="G193" s="335"/>
      <c r="H193" s="103">
        <f>H191-H192</f>
        <v>8494340052</v>
      </c>
      <c r="I193" s="82">
        <f>I191-I192</f>
        <v>10683359685.02</v>
      </c>
      <c r="J193" s="82">
        <f>J191-J192</f>
        <v>9945088647.7</v>
      </c>
      <c r="K193" s="41">
        <f>(J193/I193)*100</f>
        <v>93.08952371644672</v>
      </c>
      <c r="L193" s="82">
        <f>L191-L192</f>
        <v>9901522550.019999</v>
      </c>
      <c r="M193" s="41">
        <f>(L193/I193)*100</f>
        <v>92.68172973623383</v>
      </c>
      <c r="N193" s="82">
        <f>N191-N192</f>
        <v>9373670563.55</v>
      </c>
      <c r="O193" s="41">
        <f>(N193/I193)*100</f>
        <v>87.74084969444189</v>
      </c>
      <c r="P193" s="103">
        <f>P191-P192</f>
        <v>43566097.680001974</v>
      </c>
      <c r="Q193" s="5"/>
    </row>
    <row r="194" spans="1:16" s="38" customFormat="1" ht="17.25" customHeight="1">
      <c r="A194" s="332" t="s">
        <v>139</v>
      </c>
      <c r="B194" s="332"/>
      <c r="C194" s="332"/>
      <c r="D194" s="332"/>
      <c r="E194" s="332"/>
      <c r="F194" s="332"/>
      <c r="G194" s="332"/>
      <c r="H194" s="332"/>
      <c r="I194" s="332"/>
      <c r="J194" s="332"/>
      <c r="K194" s="332"/>
      <c r="L194" s="27"/>
      <c r="M194" s="27"/>
      <c r="N194" s="27"/>
      <c r="O194" s="56"/>
      <c r="P194" s="56" t="s">
        <v>140</v>
      </c>
    </row>
    <row r="195" spans="1:16" s="38" customFormat="1" ht="17.25" customHeight="1">
      <c r="A195" s="27" t="s">
        <v>108</v>
      </c>
      <c r="B195" s="27"/>
      <c r="C195" s="27"/>
      <c r="D195" s="27"/>
      <c r="E195" s="27"/>
      <c r="F195" s="27"/>
      <c r="G195" s="27"/>
      <c r="H195" s="27"/>
      <c r="I195" s="57"/>
      <c r="J195" s="27"/>
      <c r="K195" s="27"/>
      <c r="L195" s="27"/>
      <c r="M195" s="27"/>
      <c r="N195" s="27"/>
      <c r="O195" s="27"/>
      <c r="P195" s="37"/>
    </row>
    <row r="196" spans="1:16" s="38" customFormat="1" ht="17.25" customHeight="1">
      <c r="A196" s="332" t="s">
        <v>126</v>
      </c>
      <c r="B196" s="332"/>
      <c r="C196" s="332"/>
      <c r="D196" s="332"/>
      <c r="E196" s="332"/>
      <c r="F196" s="332"/>
      <c r="G196" s="332"/>
      <c r="H196" s="332"/>
      <c r="I196" s="332"/>
      <c r="J196" s="332"/>
      <c r="K196" s="332"/>
      <c r="L196" s="27"/>
      <c r="M196" s="27"/>
      <c r="N196" s="27"/>
      <c r="O196" s="27"/>
      <c r="P196" s="37"/>
    </row>
    <row r="197" spans="1:16" s="38" customFormat="1" ht="17.25" customHeight="1">
      <c r="A197" s="333" t="s">
        <v>127</v>
      </c>
      <c r="B197" s="333"/>
      <c r="C197" s="333"/>
      <c r="D197" s="333"/>
      <c r="E197" s="333"/>
      <c r="F197" s="333"/>
      <c r="G197" s="333"/>
      <c r="H197" s="333"/>
      <c r="I197" s="333"/>
      <c r="J197" s="333"/>
      <c r="K197" s="333"/>
      <c r="L197" s="333"/>
      <c r="M197" s="333"/>
      <c r="N197" s="333"/>
      <c r="O197" s="333"/>
      <c r="P197" s="104"/>
    </row>
    <row r="198" spans="1:16" s="38" customFormat="1" ht="17.25" customHeight="1">
      <c r="A198" s="332" t="s">
        <v>128</v>
      </c>
      <c r="B198" s="332"/>
      <c r="C198" s="332"/>
      <c r="D198" s="332"/>
      <c r="E198" s="332"/>
      <c r="F198" s="332"/>
      <c r="G198" s="332"/>
      <c r="H198" s="332"/>
      <c r="I198" s="332"/>
      <c r="J198" s="332"/>
      <c r="K198" s="332"/>
      <c r="L198" s="8"/>
      <c r="M198" s="8"/>
      <c r="N198" s="8"/>
      <c r="O198" s="8"/>
      <c r="P198" s="37"/>
    </row>
    <row r="199" spans="1:16" s="38" customFormat="1" ht="17.25" customHeight="1">
      <c r="A199" s="36"/>
      <c r="B199" s="36"/>
      <c r="C199" s="36"/>
      <c r="D199" s="36"/>
      <c r="E199" s="36"/>
      <c r="F199" s="36"/>
      <c r="G199" s="36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1:16" s="38" customFormat="1" ht="17.25" customHeight="1">
      <c r="A200" s="36"/>
      <c r="B200" s="36"/>
      <c r="C200" s="36"/>
      <c r="D200" s="36"/>
      <c r="E200" s="36"/>
      <c r="F200" s="36"/>
      <c r="G200" s="36"/>
      <c r="H200" s="110"/>
      <c r="I200" s="110"/>
      <c r="J200" s="110"/>
      <c r="K200" s="110"/>
      <c r="L200" s="110"/>
      <c r="M200" s="110"/>
      <c r="N200" s="110"/>
      <c r="O200" s="110"/>
      <c r="P200" s="110"/>
    </row>
    <row r="201" spans="1:16" s="38" customFormat="1" ht="17.25" customHeight="1">
      <c r="A201" s="36"/>
      <c r="B201" s="36"/>
      <c r="C201" s="36"/>
      <c r="D201" s="36"/>
      <c r="E201" s="36"/>
      <c r="F201" s="36"/>
      <c r="G201" s="36"/>
      <c r="H201" s="37"/>
      <c r="I201" s="104"/>
      <c r="J201" s="37"/>
      <c r="K201" s="37"/>
      <c r="L201" s="37"/>
      <c r="M201" s="37"/>
      <c r="N201" s="37"/>
      <c r="O201" s="37"/>
      <c r="P201" s="37"/>
    </row>
    <row r="202" spans="1:16" s="38" customFormat="1" ht="17.25" customHeight="1">
      <c r="A202" s="36"/>
      <c r="B202" s="36"/>
      <c r="C202" s="36"/>
      <c r="D202" s="36"/>
      <c r="E202" s="36"/>
      <c r="F202" s="36"/>
      <c r="G202" s="36"/>
      <c r="H202" s="37"/>
      <c r="I202" s="37"/>
      <c r="J202" s="37"/>
      <c r="K202" s="37"/>
      <c r="L202" s="37"/>
      <c r="M202" s="37"/>
      <c r="N202" s="37"/>
      <c r="O202" s="37"/>
      <c r="P202" s="37"/>
    </row>
    <row r="203" spans="1:16" s="38" customFormat="1" ht="17.25" customHeight="1">
      <c r="A203" s="36"/>
      <c r="B203" s="36"/>
      <c r="C203" s="36"/>
      <c r="D203" s="36"/>
      <c r="E203" s="36"/>
      <c r="F203" s="36"/>
      <c r="G203" s="36"/>
      <c r="H203" s="37"/>
      <c r="I203" s="37"/>
      <c r="J203" s="37"/>
      <c r="K203" s="37"/>
      <c r="L203" s="37"/>
      <c r="M203" s="37"/>
      <c r="N203" s="37"/>
      <c r="O203" s="37"/>
      <c r="P203" s="37"/>
    </row>
    <row r="204" spans="1:16" s="38" customFormat="1" ht="17.25" customHeight="1">
      <c r="A204" s="36"/>
      <c r="B204" s="36"/>
      <c r="C204" s="36"/>
      <c r="D204" s="36"/>
      <c r="E204" s="36"/>
      <c r="F204" s="36"/>
      <c r="G204" s="36"/>
      <c r="H204" s="37"/>
      <c r="I204" s="37"/>
      <c r="J204" s="37"/>
      <c r="K204" s="37"/>
      <c r="L204" s="37"/>
      <c r="M204" s="37"/>
      <c r="N204" s="37"/>
      <c r="O204" s="37"/>
      <c r="P204" s="37"/>
    </row>
    <row r="205" spans="1:16" s="38" customFormat="1" ht="17.25" customHeight="1">
      <c r="A205" s="243" t="s">
        <v>156</v>
      </c>
      <c r="B205" s="243"/>
      <c r="C205" s="243"/>
      <c r="D205" s="8"/>
      <c r="E205" s="243" t="s">
        <v>159</v>
      </c>
      <c r="F205" s="243"/>
      <c r="G205" s="243"/>
      <c r="H205" s="243"/>
      <c r="I205" s="243"/>
      <c r="J205" s="8"/>
      <c r="K205" s="234" t="s">
        <v>173</v>
      </c>
      <c r="L205" s="234"/>
      <c r="M205" s="234"/>
      <c r="N205" s="234"/>
      <c r="O205" s="234"/>
      <c r="P205" s="37"/>
    </row>
    <row r="206" spans="1:16" s="38" customFormat="1" ht="17.25" customHeight="1">
      <c r="A206" s="243" t="s">
        <v>154</v>
      </c>
      <c r="B206" s="243"/>
      <c r="C206" s="243"/>
      <c r="D206" s="8"/>
      <c r="E206" s="243" t="s">
        <v>157</v>
      </c>
      <c r="F206" s="243"/>
      <c r="G206" s="243"/>
      <c r="H206" s="243"/>
      <c r="I206" s="243"/>
      <c r="J206" s="8"/>
      <c r="K206" s="234" t="s">
        <v>171</v>
      </c>
      <c r="L206" s="234"/>
      <c r="M206" s="234"/>
      <c r="N206" s="234"/>
      <c r="O206" s="234"/>
      <c r="P206" s="37"/>
    </row>
    <row r="207" spans="1:16" s="38" customFormat="1" ht="17.25" customHeight="1">
      <c r="A207" s="243" t="s">
        <v>155</v>
      </c>
      <c r="B207" s="243"/>
      <c r="C207" s="243"/>
      <c r="D207" s="8"/>
      <c r="E207" s="243" t="s">
        <v>158</v>
      </c>
      <c r="F207" s="243"/>
      <c r="G207" s="243"/>
      <c r="H207" s="243"/>
      <c r="I207" s="243"/>
      <c r="J207" s="8"/>
      <c r="K207" s="234" t="s">
        <v>172</v>
      </c>
      <c r="L207" s="234"/>
      <c r="M207" s="234"/>
      <c r="N207" s="234"/>
      <c r="O207" s="234"/>
      <c r="P207" s="37"/>
    </row>
    <row r="208" spans="1:16" s="38" customFormat="1" ht="17.25" customHeight="1">
      <c r="A208" s="36"/>
      <c r="B208" s="36"/>
      <c r="C208" s="36"/>
      <c r="D208" s="36"/>
      <c r="E208" s="36"/>
      <c r="F208" s="36"/>
      <c r="G208" s="36"/>
      <c r="H208" s="37"/>
      <c r="I208" s="37"/>
      <c r="J208" s="37"/>
      <c r="K208" s="37"/>
      <c r="L208" s="37"/>
      <c r="M208" s="37"/>
      <c r="N208" s="37"/>
      <c r="O208" s="37"/>
      <c r="P208" s="37"/>
    </row>
    <row r="209" spans="1:16" s="38" customFormat="1" ht="17.25" customHeight="1">
      <c r="A209" s="36"/>
      <c r="B209" s="36"/>
      <c r="C209" s="36"/>
      <c r="D209" s="36"/>
      <c r="E209" s="36"/>
      <c r="F209" s="36"/>
      <c r="G209" s="36"/>
      <c r="H209" s="37"/>
      <c r="I209" s="37"/>
      <c r="J209" s="37"/>
      <c r="K209" s="37"/>
      <c r="L209" s="37"/>
      <c r="M209" s="37"/>
      <c r="N209" s="37"/>
      <c r="O209" s="37"/>
      <c r="P209" s="37"/>
    </row>
    <row r="210" spans="1:16" s="38" customFormat="1" ht="17.25" customHeight="1">
      <c r="A210" s="36"/>
      <c r="B210" s="36"/>
      <c r="C210" s="36"/>
      <c r="D210" s="36"/>
      <c r="E210" s="36"/>
      <c r="F210" s="36"/>
      <c r="G210" s="36"/>
      <c r="H210" s="37"/>
      <c r="I210" s="37"/>
      <c r="J210" s="37"/>
      <c r="K210" s="37"/>
      <c r="L210" s="37"/>
      <c r="M210" s="37"/>
      <c r="N210" s="37"/>
      <c r="O210" s="37"/>
      <c r="P210" s="37"/>
    </row>
    <row r="211" spans="1:16" s="38" customFormat="1" ht="17.25" customHeight="1">
      <c r="A211" s="36"/>
      <c r="B211" s="36"/>
      <c r="C211" s="36"/>
      <c r="D211" s="36"/>
      <c r="E211" s="36"/>
      <c r="F211" s="36"/>
      <c r="G211" s="36"/>
      <c r="H211" s="37"/>
      <c r="I211" s="37"/>
      <c r="J211" s="37"/>
      <c r="K211" s="37"/>
      <c r="L211" s="37"/>
      <c r="M211" s="37"/>
      <c r="N211" s="37"/>
      <c r="O211" s="37"/>
      <c r="P211" s="37"/>
    </row>
    <row r="212" spans="1:16" s="38" customFormat="1" ht="17.25" customHeight="1">
      <c r="A212" s="36"/>
      <c r="B212" s="36"/>
      <c r="C212" s="36"/>
      <c r="D212" s="36"/>
      <c r="E212" s="36"/>
      <c r="F212" s="36"/>
      <c r="G212" s="36"/>
      <c r="H212" s="37"/>
      <c r="I212" s="37"/>
      <c r="J212" s="37"/>
      <c r="K212" s="37"/>
      <c r="L212" s="37"/>
      <c r="M212" s="37"/>
      <c r="N212" s="37"/>
      <c r="O212" s="37"/>
      <c r="P212" s="37"/>
    </row>
    <row r="213" spans="1:16" s="38" customFormat="1" ht="17.25" customHeight="1">
      <c r="A213" s="36"/>
      <c r="B213" s="36"/>
      <c r="C213" s="36"/>
      <c r="D213" s="36"/>
      <c r="E213" s="36"/>
      <c r="F213" s="36"/>
      <c r="G213" s="36"/>
      <c r="H213" s="37"/>
      <c r="I213" s="37"/>
      <c r="J213" s="37"/>
      <c r="K213" s="37"/>
      <c r="L213" s="37"/>
      <c r="M213" s="37"/>
      <c r="N213" s="37"/>
      <c r="O213" s="37"/>
      <c r="P213" s="37"/>
    </row>
    <row r="214" spans="1:16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ht="17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7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7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7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7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7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7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</sheetData>
  <sheetProtection/>
  <mergeCells count="391">
    <mergeCell ref="O111:P111"/>
    <mergeCell ref="J109:J110"/>
    <mergeCell ref="K109:L110"/>
    <mergeCell ref="O104:P104"/>
    <mergeCell ref="J105:K105"/>
    <mergeCell ref="O105:P105"/>
    <mergeCell ref="A107:P108"/>
    <mergeCell ref="A109:A110"/>
    <mergeCell ref="B109:C110"/>
    <mergeCell ref="D109:D110"/>
    <mergeCell ref="A184:G184"/>
    <mergeCell ref="A176:P176"/>
    <mergeCell ref="A177:P177"/>
    <mergeCell ref="A178:P178"/>
    <mergeCell ref="A156:G156"/>
    <mergeCell ref="L134:N134"/>
    <mergeCell ref="O139:P139"/>
    <mergeCell ref="O138:P138"/>
    <mergeCell ref="A165:G165"/>
    <mergeCell ref="A166:G166"/>
    <mergeCell ref="A198:K198"/>
    <mergeCell ref="H130:I132"/>
    <mergeCell ref="J130:K132"/>
    <mergeCell ref="L130:P130"/>
    <mergeCell ref="L131:N131"/>
    <mergeCell ref="L142:M142"/>
    <mergeCell ref="N142:O142"/>
    <mergeCell ref="J181:K181"/>
    <mergeCell ref="L181:M181"/>
    <mergeCell ref="O179:P179"/>
    <mergeCell ref="A205:C205"/>
    <mergeCell ref="E205:I205"/>
    <mergeCell ref="K205:O205"/>
    <mergeCell ref="I181:I183"/>
    <mergeCell ref="A206:C206"/>
    <mergeCell ref="E206:I206"/>
    <mergeCell ref="K206:O206"/>
    <mergeCell ref="A188:G188"/>
    <mergeCell ref="A189:G189"/>
    <mergeCell ref="A186:G186"/>
    <mergeCell ref="A194:K194"/>
    <mergeCell ref="A196:K196"/>
    <mergeCell ref="A197:O197"/>
    <mergeCell ref="A190:G190"/>
    <mergeCell ref="A191:G191"/>
    <mergeCell ref="A192:G192"/>
    <mergeCell ref="A193:G193"/>
    <mergeCell ref="A185:G185"/>
    <mergeCell ref="A181:G183"/>
    <mergeCell ref="L137:N137"/>
    <mergeCell ref="L12:P12"/>
    <mergeCell ref="L13:N14"/>
    <mergeCell ref="O13:P14"/>
    <mergeCell ref="K64:L64"/>
    <mergeCell ref="K73:L73"/>
    <mergeCell ref="M64:N64"/>
    <mergeCell ref="O103:P103"/>
    <mergeCell ref="L138:N138"/>
    <mergeCell ref="L139:N139"/>
    <mergeCell ref="M115:N115"/>
    <mergeCell ref="J123:K124"/>
    <mergeCell ref="L123:N123"/>
    <mergeCell ref="A145:G145"/>
    <mergeCell ref="A142:G144"/>
    <mergeCell ref="A125:I125"/>
    <mergeCell ref="J125:K125"/>
    <mergeCell ref="A126:I126"/>
    <mergeCell ref="H23:I23"/>
    <mergeCell ref="J23:K23"/>
    <mergeCell ref="K113:L113"/>
    <mergeCell ref="K114:L114"/>
    <mergeCell ref="L135:N135"/>
    <mergeCell ref="L136:N136"/>
    <mergeCell ref="H25:I25"/>
    <mergeCell ref="J25:K25"/>
    <mergeCell ref="J26:K26"/>
    <mergeCell ref="H30:I30"/>
    <mergeCell ref="H15:I15"/>
    <mergeCell ref="A149:G149"/>
    <mergeCell ref="A130:G132"/>
    <mergeCell ref="J13:K13"/>
    <mergeCell ref="J14:K14"/>
    <mergeCell ref="A17:G17"/>
    <mergeCell ref="A18:G18"/>
    <mergeCell ref="A19:G19"/>
    <mergeCell ref="H24:I24"/>
    <mergeCell ref="J24:K24"/>
    <mergeCell ref="A23:G23"/>
    <mergeCell ref="A24:G24"/>
    <mergeCell ref="A12:G14"/>
    <mergeCell ref="A15:G15"/>
    <mergeCell ref="A16:G16"/>
    <mergeCell ref="H26:I26"/>
    <mergeCell ref="A25:G25"/>
    <mergeCell ref="A26:G26"/>
    <mergeCell ref="H22:I22"/>
    <mergeCell ref="H17:I17"/>
    <mergeCell ref="J22:K22"/>
    <mergeCell ref="J31:K31"/>
    <mergeCell ref="J15:K15"/>
    <mergeCell ref="H16:I16"/>
    <mergeCell ref="J16:K16"/>
    <mergeCell ref="H12:I12"/>
    <mergeCell ref="H13:I13"/>
    <mergeCell ref="J12:K12"/>
    <mergeCell ref="H21:I21"/>
    <mergeCell ref="J21:K21"/>
    <mergeCell ref="A32:G32"/>
    <mergeCell ref="A21:G21"/>
    <mergeCell ref="A22:G22"/>
    <mergeCell ref="H20:I20"/>
    <mergeCell ref="J20:K20"/>
    <mergeCell ref="A20:G20"/>
    <mergeCell ref="H31:I31"/>
    <mergeCell ref="A29:G29"/>
    <mergeCell ref="A30:G30"/>
    <mergeCell ref="A31:G31"/>
    <mergeCell ref="H27:I27"/>
    <mergeCell ref="J27:K27"/>
    <mergeCell ref="H28:I28"/>
    <mergeCell ref="J28:K28"/>
    <mergeCell ref="A27:G27"/>
    <mergeCell ref="A28:G28"/>
    <mergeCell ref="H29:I29"/>
    <mergeCell ref="A62:G62"/>
    <mergeCell ref="H32:I32"/>
    <mergeCell ref="J32:K32"/>
    <mergeCell ref="H34:I34"/>
    <mergeCell ref="A47:G47"/>
    <mergeCell ref="A48:G48"/>
    <mergeCell ref="A49:G49"/>
    <mergeCell ref="A50:G50"/>
    <mergeCell ref="H35:I35"/>
    <mergeCell ref="A73:I73"/>
    <mergeCell ref="O64:P64"/>
    <mergeCell ref="K65:L65"/>
    <mergeCell ref="M65:N65"/>
    <mergeCell ref="O65:P65"/>
    <mergeCell ref="A64:J65"/>
    <mergeCell ref="O67:P67"/>
    <mergeCell ref="O68:P68"/>
    <mergeCell ref="A71:I71"/>
    <mergeCell ref="A67:I67"/>
    <mergeCell ref="A68:I68"/>
    <mergeCell ref="A69:I69"/>
    <mergeCell ref="A70:I70"/>
    <mergeCell ref="O102:P102"/>
    <mergeCell ref="O75:P75"/>
    <mergeCell ref="A99:I101"/>
    <mergeCell ref="J99:P99"/>
    <mergeCell ref="L100:N100"/>
    <mergeCell ref="A72:I72"/>
    <mergeCell ref="M75:N75"/>
    <mergeCell ref="K75:L75"/>
    <mergeCell ref="A94:P94"/>
    <mergeCell ref="O113:P113"/>
    <mergeCell ref="B113:C113"/>
    <mergeCell ref="A102:I102"/>
    <mergeCell ref="J102:K102"/>
    <mergeCell ref="A103:I103"/>
    <mergeCell ref="A104:I104"/>
    <mergeCell ref="A105:I105"/>
    <mergeCell ref="G112:H112"/>
    <mergeCell ref="K112:L112"/>
    <mergeCell ref="O114:P114"/>
    <mergeCell ref="F109:F110"/>
    <mergeCell ref="O118:P118"/>
    <mergeCell ref="B114:C114"/>
    <mergeCell ref="B115:C115"/>
    <mergeCell ref="G113:H113"/>
    <mergeCell ref="G114:H114"/>
    <mergeCell ref="K115:L115"/>
    <mergeCell ref="O115:P115"/>
    <mergeCell ref="G109:H110"/>
    <mergeCell ref="M113:N113"/>
    <mergeCell ref="M114:N114"/>
    <mergeCell ref="M109:N110"/>
    <mergeCell ref="O109:P110"/>
    <mergeCell ref="M112:N112"/>
    <mergeCell ref="O112:P112"/>
    <mergeCell ref="I109:I110"/>
    <mergeCell ref="G115:H115"/>
    <mergeCell ref="A118:N118"/>
    <mergeCell ref="A119:N119"/>
    <mergeCell ref="A120:N120"/>
    <mergeCell ref="A122:I124"/>
    <mergeCell ref="J122:P122"/>
    <mergeCell ref="O123:P124"/>
    <mergeCell ref="O119:P119"/>
    <mergeCell ref="O120:P120"/>
    <mergeCell ref="A127:I127"/>
    <mergeCell ref="A128:I128"/>
    <mergeCell ref="J128:K128"/>
    <mergeCell ref="O125:P125"/>
    <mergeCell ref="O126:P126"/>
    <mergeCell ref="O127:P127"/>
    <mergeCell ref="O128:P128"/>
    <mergeCell ref="J127:K127"/>
    <mergeCell ref="J126:K126"/>
    <mergeCell ref="O133:P133"/>
    <mergeCell ref="J133:K133"/>
    <mergeCell ref="L132:N132"/>
    <mergeCell ref="L133:N133"/>
    <mergeCell ref="O134:P134"/>
    <mergeCell ref="O135:P135"/>
    <mergeCell ref="O136:P136"/>
    <mergeCell ref="O137:P137"/>
    <mergeCell ref="O131:P131"/>
    <mergeCell ref="O132:P132"/>
    <mergeCell ref="A153:G153"/>
    <mergeCell ref="A154:G154"/>
    <mergeCell ref="J134:K134"/>
    <mergeCell ref="A134:G134"/>
    <mergeCell ref="J138:K138"/>
    <mergeCell ref="J139:K139"/>
    <mergeCell ref="H133:I133"/>
    <mergeCell ref="A135:G135"/>
    <mergeCell ref="A136:G136"/>
    <mergeCell ref="A137:G137"/>
    <mergeCell ref="H136:I136"/>
    <mergeCell ref="H135:I135"/>
    <mergeCell ref="H134:I134"/>
    <mergeCell ref="A133:G133"/>
    <mergeCell ref="A167:L167"/>
    <mergeCell ref="A163:G163"/>
    <mergeCell ref="J135:K135"/>
    <mergeCell ref="H137:I137"/>
    <mergeCell ref="J137:K137"/>
    <mergeCell ref="J136:K136"/>
    <mergeCell ref="A158:G158"/>
    <mergeCell ref="A138:G138"/>
    <mergeCell ref="A139:G139"/>
    <mergeCell ref="H138:I138"/>
    <mergeCell ref="A141:P141"/>
    <mergeCell ref="H142:H144"/>
    <mergeCell ref="I142:I144"/>
    <mergeCell ref="P142:P144"/>
    <mergeCell ref="A157:G157"/>
    <mergeCell ref="A164:G164"/>
    <mergeCell ref="J142:K142"/>
    <mergeCell ref="A148:G148"/>
    <mergeCell ref="A155:G155"/>
    <mergeCell ref="A150:G150"/>
    <mergeCell ref="J100:K100"/>
    <mergeCell ref="J101:K101"/>
    <mergeCell ref="A45:G45"/>
    <mergeCell ref="A46:G46"/>
    <mergeCell ref="A61:G61"/>
    <mergeCell ref="K71:P71"/>
    <mergeCell ref="A95:P95"/>
    <mergeCell ref="A96:P96"/>
    <mergeCell ref="A92:P92"/>
    <mergeCell ref="A93:P93"/>
    <mergeCell ref="A146:G146"/>
    <mergeCell ref="A147:G147"/>
    <mergeCell ref="A151:G151"/>
    <mergeCell ref="A152:G152"/>
    <mergeCell ref="A187:G187"/>
    <mergeCell ref="A207:C207"/>
    <mergeCell ref="E207:I207"/>
    <mergeCell ref="A162:G162"/>
    <mergeCell ref="A175:P175"/>
    <mergeCell ref="A174:P174"/>
    <mergeCell ref="K207:O207"/>
    <mergeCell ref="A35:G35"/>
    <mergeCell ref="A36:G36"/>
    <mergeCell ref="A37:G37"/>
    <mergeCell ref="O100:P100"/>
    <mergeCell ref="O101:P101"/>
    <mergeCell ref="O70:P70"/>
    <mergeCell ref="A159:G159"/>
    <mergeCell ref="A160:G160"/>
    <mergeCell ref="A161:G161"/>
    <mergeCell ref="L28:N28"/>
    <mergeCell ref="L16:N16"/>
    <mergeCell ref="L23:N23"/>
    <mergeCell ref="L24:N24"/>
    <mergeCell ref="L25:N25"/>
    <mergeCell ref="O21:P21"/>
    <mergeCell ref="O25:P25"/>
    <mergeCell ref="O26:P26"/>
    <mergeCell ref="O17:P17"/>
    <mergeCell ref="O18:P18"/>
    <mergeCell ref="O19:P19"/>
    <mergeCell ref="O20:P20"/>
    <mergeCell ref="L26:N26"/>
    <mergeCell ref="L27:N27"/>
    <mergeCell ref="L15:N15"/>
    <mergeCell ref="O27:P27"/>
    <mergeCell ref="O23:P23"/>
    <mergeCell ref="O24:P24"/>
    <mergeCell ref="O28:P28"/>
    <mergeCell ref="N181:O181"/>
    <mergeCell ref="P181:P183"/>
    <mergeCell ref="O15:P15"/>
    <mergeCell ref="O16:P16"/>
    <mergeCell ref="L20:N20"/>
    <mergeCell ref="L21:N21"/>
    <mergeCell ref="L22:N22"/>
    <mergeCell ref="O29:P29"/>
    <mergeCell ref="O30:P30"/>
    <mergeCell ref="J30:K30"/>
    <mergeCell ref="L33:N33"/>
    <mergeCell ref="L34:N34"/>
    <mergeCell ref="L35:N35"/>
    <mergeCell ref="L36:N36"/>
    <mergeCell ref="L29:N29"/>
    <mergeCell ref="L30:N30"/>
    <mergeCell ref="J36:K36"/>
    <mergeCell ref="J33:K33"/>
    <mergeCell ref="J34:K34"/>
    <mergeCell ref="O32:P32"/>
    <mergeCell ref="O37:P37"/>
    <mergeCell ref="L31:N31"/>
    <mergeCell ref="L32:N32"/>
    <mergeCell ref="O34:P34"/>
    <mergeCell ref="O35:P35"/>
    <mergeCell ref="O36:P36"/>
    <mergeCell ref="J35:K35"/>
    <mergeCell ref="A59:G59"/>
    <mergeCell ref="A60:G60"/>
    <mergeCell ref="L39:M39"/>
    <mergeCell ref="N39:O39"/>
    <mergeCell ref="A39:G41"/>
    <mergeCell ref="A42:G42"/>
    <mergeCell ref="A43:G43"/>
    <mergeCell ref="A44:G44"/>
    <mergeCell ref="A55:G55"/>
    <mergeCell ref="A56:G56"/>
    <mergeCell ref="M70:N70"/>
    <mergeCell ref="P39:P41"/>
    <mergeCell ref="O33:P33"/>
    <mergeCell ref="O66:P66"/>
    <mergeCell ref="O69:P69"/>
    <mergeCell ref="H37:I37"/>
    <mergeCell ref="J37:K37"/>
    <mergeCell ref="L37:N37"/>
    <mergeCell ref="J39:K39"/>
    <mergeCell ref="H36:I36"/>
    <mergeCell ref="K66:L66"/>
    <mergeCell ref="K68:L68"/>
    <mergeCell ref="K69:L69"/>
    <mergeCell ref="K67:L67"/>
    <mergeCell ref="M66:N66"/>
    <mergeCell ref="M67:N67"/>
    <mergeCell ref="M68:N68"/>
    <mergeCell ref="M69:N69"/>
    <mergeCell ref="A66:I66"/>
    <mergeCell ref="K70:L70"/>
    <mergeCell ref="M74:N74"/>
    <mergeCell ref="O74:P74"/>
    <mergeCell ref="M73:N73"/>
    <mergeCell ref="O73:P73"/>
    <mergeCell ref="K72:P72"/>
    <mergeCell ref="K74:L74"/>
    <mergeCell ref="B112:C112"/>
    <mergeCell ref="A34:G34"/>
    <mergeCell ref="A63:G63"/>
    <mergeCell ref="A51:G51"/>
    <mergeCell ref="A52:G52"/>
    <mergeCell ref="A53:G53"/>
    <mergeCell ref="A54:G54"/>
    <mergeCell ref="B111:C111"/>
    <mergeCell ref="G111:H111"/>
    <mergeCell ref="A75:J75"/>
    <mergeCell ref="A5:P5"/>
    <mergeCell ref="A6:P6"/>
    <mergeCell ref="A7:P7"/>
    <mergeCell ref="A8:P8"/>
    <mergeCell ref="A9:P9"/>
    <mergeCell ref="A33:G33"/>
    <mergeCell ref="H33:I33"/>
    <mergeCell ref="O22:P22"/>
    <mergeCell ref="O31:P31"/>
    <mergeCell ref="J29:K29"/>
    <mergeCell ref="J17:K17"/>
    <mergeCell ref="J18:K18"/>
    <mergeCell ref="J19:K19"/>
    <mergeCell ref="L17:N17"/>
    <mergeCell ref="L18:N18"/>
    <mergeCell ref="L19:N19"/>
    <mergeCell ref="K111:L111"/>
    <mergeCell ref="M111:N111"/>
    <mergeCell ref="H18:I18"/>
    <mergeCell ref="H19:I19"/>
    <mergeCell ref="A74:I74"/>
    <mergeCell ref="A57:G57"/>
    <mergeCell ref="A58:G58"/>
    <mergeCell ref="E109:E110"/>
    <mergeCell ref="J103:K103"/>
    <mergeCell ref="J104:K10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7" r:id="rId2"/>
  <rowBreaks count="2" manualBreakCount="2">
    <brk id="86" max="15" man="1"/>
    <brk id="169" max="15" man="1"/>
  </rowBreaks>
  <ignoredErrors>
    <ignoredError sqref="O15:P29 K75:L75 O133:P134 K192 M192 O184:O190 O191 M146 O146 O138:P139 P135 P136 P137 O33:P37 N75" evalError="1"/>
    <ignoredError sqref="K42:K49 M42:M49 O42:O49 K184:K190 M184:M191 O193 K152:K153 K155:K161 K145:K146 K148:K151 K154 M148:M161 M145 O148:O161 O145 K51:K52 K60:K63 M60:M63 M51:M52 O51:O56 O60:O63 K163:K166 M163:M166 O163:O166 K54:K56 M54:M56" evalError="1" formula="1"/>
    <ignoredError sqref="N63 P45:P60 P148:P15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Yago Barros Barbosa</dc:creator>
  <cp:keywords/>
  <dc:description/>
  <cp:lastModifiedBy>Yago Barros Barbosa</cp:lastModifiedBy>
  <cp:lastPrinted>2023-01-24T22:30:05Z</cp:lastPrinted>
  <dcterms:created xsi:type="dcterms:W3CDTF">2021-01-13T15:19:17Z</dcterms:created>
  <dcterms:modified xsi:type="dcterms:W3CDTF">2023-01-30T19:58:37Z</dcterms:modified>
  <cp:category/>
  <cp:version/>
  <cp:contentType/>
  <cp:contentStatus/>
</cp:coreProperties>
</file>