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95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(saldo inicial igual ao saldo final do demonstrativo do exercício anterior)</t>
        </r>
      </text>
    </comment>
    <comment ref="A96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(saldo inicial igual ao saldo final do demonstrativo do exercício anterior)</t>
        </r>
      </text>
    </comment>
    <comment ref="A94" authorId="0">
      <text>
        <r>
          <rPr>
            <b/>
            <sz val="12"/>
            <rFont val="Segoe UI"/>
            <family val="2"/>
          </rPr>
          <t>Renato Ferreira Costa:</t>
        </r>
        <r>
          <rPr>
            <sz val="12"/>
            <rFont val="Segoe UI"/>
            <family val="2"/>
          </rPr>
          <t xml:space="preserve">
(saldo inicial igual ao saldo final do demonstrativo do exercício anterior)</t>
        </r>
      </text>
    </comment>
    <comment ref="A93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<sst xmlns="http://schemas.openxmlformats.org/spreadsheetml/2006/main" count="454" uniqueCount="298">
  <si>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</si>
  <si>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</si>
  <si>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</si>
  <si>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</si>
  <si>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</si>
  <si>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</si>
  <si>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</si>
  <si>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</si>
  <si>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</si>
  <si>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</si>
  <si>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</si>
  <si>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</si>
  <si>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</si>
  <si>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</si>
  <si>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</si>
  <si>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</si>
  <si>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</si>
  <si>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</si>
  <si>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</si>
  <si>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</si>
  <si>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</si>
  <si>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</si>
  <si>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</si>
  <si>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</si>
  <si>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</si>
  <si>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</si>
  <si>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</si>
  <si>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</si>
  <si>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</si>
  <si>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</si>
  <si>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</si>
  <si>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</si>
  <si>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</si>
  <si>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</si>
  <si>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</si>
  <si>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</si>
  <si>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</si>
  <si>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</si>
  <si>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</si>
  <si>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</si>
  <si>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</si>
  <si>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</si>
  <si>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</si>
  <si>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</si>
  <si>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</si>
  <si>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</si>
  <si>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</si>
  <si>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</si>
  <si>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</si>
  <si>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</si>
  <si>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</si>
  <si>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</si>
  <si>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</si>
  <si>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</si>
  <si>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</si>
  <si>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</si>
  <si>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</si>
  <si>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</si>
  <si>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</si>
  <si>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</si>
  <si>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</si>
  <si>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</si>
  <si>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</si>
  <si>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</si>
  <si>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</si>
  <si>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</si>
  <si>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</si>
  <si>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</si>
  <si>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</si>
  <si>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</si>
  <si>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</si>
  <si>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</si>
  <si>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</si>
  <si>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</si>
  <si>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</si>
  <si>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</si>
  <si>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</si>
  <si>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</si>
  <si>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</si>
  <si>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</si>
  <si>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</si>
  <si>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</si>
  <si>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</si>
  <si>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</si>
  <si>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</si>
  <si>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</si>
  <si>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</si>
  <si>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</si>
  <si>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</si>
  <si>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</si>
  <si>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</si>
  <si>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</si>
  <si>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</si>
  <si>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</si>
  <si>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</si>
  <si>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</si>
  <si>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</si>
  <si>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</si>
  <si>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</si>
  <si>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</si>
  <si>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</si>
  <si>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</si>
  <si>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</si>
  <si>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</si>
  <si>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</si>
  <si>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</si>
  <si>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</si>
  <si>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</si>
  <si>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</si>
  <si>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</si>
  <si>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</si>
  <si>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</si>
  <si>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</si>
  <si>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</si>
  <si>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</si>
  <si>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</si>
  <si>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</si>
  <si>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</si>
  <si>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</si>
  <si>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</si>
  <si>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</si>
  <si>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</si>
  <si>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</si>
  <si>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</si>
  <si>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</si>
  <si>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</si>
  <si>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</si>
  <si>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</si>
  <si>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</si>
  <si>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</si>
  <si>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</si>
  <si>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</si>
  <si>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</si>
  <si>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</si>
  <si>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</si>
  <si>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</si>
  <si>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</si>
  <si>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</si>
  <si>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</si>
  <si>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</si>
  <si>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</si>
  <si>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</si>
  <si>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</si>
  <si>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</si>
  <si>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</si>
  <si>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</si>
  <si>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</si>
  <si>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</si>
  <si>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</si>
  <si>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</si>
  <si>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</si>
  <si>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</si>
  <si>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</si>
  <si>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</si>
  <si>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</si>
  <si>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</si>
  <si>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</si>
  <si>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</si>
  <si>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</si>
  <si>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</si>
  <si>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</si>
  <si>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</si>
  <si>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</si>
  <si>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</si>
  <si>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</si>
  <si>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</si>
  <si>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</si>
  <si>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</si>
  <si>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</si>
  <si>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</si>
  <si>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</si>
  <si>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</si>
  <si>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</si>
  <si>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</si>
  <si>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</si>
  <si>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</si>
  <si>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</si>
  <si>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</si>
  <si>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</si>
  <si>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</si>
  <si>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</si>
  <si>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</si>
  <si>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</si>
  <si>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</si>
  <si>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</si>
  <si>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</si>
  <si>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</si>
  <si>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</si>
  <si>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</si>
  <si>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</si>
  <si>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</si>
  <si>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</si>
  <si>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</si>
  <si>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</si>
  <si>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</si>
  <si>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</si>
  <si>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</si>
  <si>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</si>
  <si>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</si>
  <si>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</si>
  <si>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</si>
  <si>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</si>
  <si>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</si>
  <si>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</si>
  <si>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</si>
  <si>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</si>
  <si>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</si>
  <si>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</si>
  <si>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</si>
  <si>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</si>
  <si>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</si>
  <si>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</si>
  <si>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</si>
  <si>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</si>
  <si>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</si>
  <si>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</si>
  <si>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</si>
  <si>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</si>
  <si>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</si>
  <si>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</si>
  <si>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</si>
  <si>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</si>
  <si>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</si>
  <si>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</si>
  <si>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</si>
  <si>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</si>
  <si>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</si>
  <si>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</si>
  <si>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</si>
  <si>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</si>
  <si>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</si>
  <si>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</si>
  <si>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</si>
  <si>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</si>
  <si>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</si>
  <si>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</si>
  <si>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</si>
  <si>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</si>
  <si>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</si>
  <si>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</si>
  <si>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</si>
  <si>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</si>
  <si>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</si>
  <si>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</si>
  <si>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</si>
  <si>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</si>
  <si>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</si>
  <si>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</si>
  <si>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</si>
  <si>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</si>
  <si>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</si>
  <si>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</si>
  <si>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</si>
  <si>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</si>
  <si>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</si>
  <si>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</si>
  <si>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</si>
  <si>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</si>
  <si>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</si>
  <si>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</si>
  <si>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</si>
  <si>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</si>
  <si>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</si>
  <si>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</si>
  <si>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</si>
  <si>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</si>
  <si>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</si>
  <si>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</si>
  <si>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</si>
  <si>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</si>
  <si>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</si>
  <si>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</si>
  <si>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</si>
  <si>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</si>
  <si>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</si>
  <si>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</si>
  <si>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</si>
  <si>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</si>
  <si>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</si>
  <si>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</si>
  <si>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</si>
  <si>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</si>
  <si>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</si>
  <si>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</si>
  <si>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</si>
  <si>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</si>
  <si>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</si>
  <si>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</si>
  <si>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</si>
  <si>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</si>
  <si>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r>
      <t xml:space="preserve"> </t>
    </r>
    <r>
      <rPr>
        <sz val="13"/>
        <rFont val="Times New Roman"/>
        <family val="1"/>
      </rPr>
      <t>Restos a pagar cancelados ou prescritos em 2021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</si>
  <si>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2020 a serem compensados (XXVI)</t>
    </r>
    <r>
      <rPr>
        <sz val="13"/>
        <color indexed="60"/>
        <rFont val="Times New Roman"/>
        <family val="1"/>
      </rPr>
      <t xml:space="preserve"> </t>
    </r>
  </si>
  <si>
    <t>Empenhos de 2021 (regra nova)</t>
  </si>
  <si>
    <t>JANEIRO A OUTUBRO 2021/BIMESTRE SETEMBRO - OUTUBRO</t>
  </si>
  <si>
    <t>David Lopes de Souza</t>
  </si>
  <si>
    <t>Substituto Eventual do Subsecretário de Contabilidade Geral - ID: 1.931.457-4</t>
  </si>
  <si>
    <t>Contador - CRC-RJ-064689/O-1</t>
  </si>
  <si>
    <t xml:space="preserve"> Emissão: 19/11/2021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</si>
</sst>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2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 wrapText="1"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39" borderId="23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34" borderId="14" xfId="72" applyFont="1" applyFill="1" applyBorder="1" applyAlignment="1">
      <alignment horizontal="right"/>
    </xf>
    <xf numFmtId="43" fontId="12" fillId="34" borderId="11" xfId="72" applyFont="1" applyFill="1" applyBorder="1" applyAlignment="1">
      <alignment horizontal="right"/>
    </xf>
    <xf numFmtId="43" fontId="12" fillId="34" borderId="12" xfId="72" applyFont="1" applyFill="1" applyBorder="1" applyAlignment="1">
      <alignment horizontal="right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0" fontId="12" fillId="0" borderId="0" xfId="55" applyFont="1" applyFill="1">
      <alignment/>
      <protection/>
    </xf>
    <xf numFmtId="0" fontId="12" fillId="0" borderId="0" xfId="55" applyFont="1" applyFill="1" applyAlignment="1">
      <alignment horizontal="right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43" fontId="12" fillId="0" borderId="21" xfId="72" applyNumberFormat="1" applyFont="1" applyBorder="1" applyAlignment="1">
      <alignment horizontal="center"/>
    </xf>
    <xf numFmtId="43" fontId="12" fillId="0" borderId="14" xfId="72" applyNumberFormat="1" applyFont="1" applyBorder="1" applyAlignment="1">
      <alignment horizontal="right"/>
    </xf>
    <xf numFmtId="43" fontId="12" fillId="0" borderId="0" xfId="72" applyNumberFormat="1" applyFont="1" applyBorder="1" applyAlignment="1">
      <alignment horizontal="right"/>
    </xf>
    <xf numFmtId="43" fontId="12" fillId="0" borderId="2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43" fontId="12" fillId="0" borderId="11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7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178" fontId="12" fillId="0" borderId="17" xfId="55" applyNumberFormat="1" applyFont="1" applyBorder="1" applyAlignment="1">
      <alignment horizontal="right"/>
      <protection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0" xfId="72" applyFont="1" applyFill="1" applyBorder="1" applyAlignment="1">
      <alignment horizontal="right" vertical="center" wrapText="1"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0" fontId="68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8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43" fontId="11" fillId="33" borderId="17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left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2" fillId="0" borderId="21" xfId="55" applyFont="1" applyBorder="1" applyAlignment="1">
      <alignment horizontal="left" vertical="center" wrapText="1"/>
      <protection/>
    </xf>
    <xf numFmtId="171" fontId="12" fillId="39" borderId="10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0" borderId="22" xfId="72" applyFont="1" applyBorder="1" applyAlignment="1">
      <alignment horizontal="right" vertical="center"/>
    </xf>
    <xf numFmtId="43" fontId="12" fillId="0" borderId="23" xfId="72" applyFont="1" applyBorder="1" applyAlignment="1">
      <alignment horizontal="right" vertical="center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180975</xdr:rowOff>
    </xdr:from>
    <xdr:to>
      <xdr:col>7</xdr:col>
      <xdr:colOff>409575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09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77</xdr:row>
      <xdr:rowOff>180975</xdr:rowOff>
    </xdr:from>
    <xdr:to>
      <xdr:col>7</xdr:col>
      <xdr:colOff>381000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933450</xdr:colOff>
      <xdr:row>159</xdr:row>
      <xdr:rowOff>142875</xdr:rowOff>
    </xdr:from>
    <xdr:to>
      <xdr:col>7</xdr:col>
      <xdr:colOff>428625</xdr:colOff>
      <xdr:row>162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59568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76" t="s">
        <v>63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1.25" customHeight="1">
      <c r="A4" s="277" t="s">
        <v>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1.25" customHeight="1">
      <c r="A5" s="278" t="s">
        <v>35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1.25" customHeight="1">
      <c r="A6" s="276" t="s">
        <v>36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1.25" customHeight="1">
      <c r="A7" s="277" t="s">
        <v>62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9" t="s">
        <v>71</v>
      </c>
      <c r="C10" s="280"/>
      <c r="D10" s="279" t="s">
        <v>65</v>
      </c>
      <c r="E10" s="280"/>
      <c r="F10" s="283" t="s">
        <v>38</v>
      </c>
      <c r="G10" s="284"/>
      <c r="H10" s="284"/>
      <c r="I10" s="284"/>
      <c r="J10" s="284"/>
      <c r="K10" s="285"/>
      <c r="L10" s="28" t="s">
        <v>58</v>
      </c>
    </row>
    <row r="11" spans="1:12" ht="12.75" customHeight="1">
      <c r="A11" s="29" t="s">
        <v>39</v>
      </c>
      <c r="B11" s="281"/>
      <c r="C11" s="282"/>
      <c r="D11" s="281"/>
      <c r="E11" s="282"/>
      <c r="F11" s="286" t="s">
        <v>42</v>
      </c>
      <c r="G11" s="287"/>
      <c r="H11" s="30" t="s">
        <v>43</v>
      </c>
      <c r="I11" s="288" t="s">
        <v>44</v>
      </c>
      <c r="J11" s="289"/>
      <c r="K11" s="113" t="s">
        <v>43</v>
      </c>
      <c r="L11" s="31"/>
    </row>
    <row r="12" spans="1:12" ht="11.25" customHeight="1">
      <c r="A12" s="32"/>
      <c r="B12" s="33"/>
      <c r="C12" s="34"/>
      <c r="D12" s="294" t="s">
        <v>45</v>
      </c>
      <c r="E12" s="295"/>
      <c r="F12" s="294" t="s">
        <v>46</v>
      </c>
      <c r="G12" s="295"/>
      <c r="H12" s="35" t="s">
        <v>47</v>
      </c>
      <c r="I12" s="294" t="s">
        <v>51</v>
      </c>
      <c r="J12" s="295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290"/>
      <c r="C22" s="291"/>
      <c r="D22" s="296"/>
      <c r="E22" s="296"/>
      <c r="F22" s="290"/>
      <c r="G22" s="291"/>
      <c r="H22" s="103"/>
      <c r="I22" s="297" t="s">
        <v>192</v>
      </c>
      <c r="J22" s="298"/>
      <c r="K22" s="67"/>
      <c r="L22" s="67"/>
    </row>
    <row r="23" spans="1:12" ht="15" customHeight="1">
      <c r="A23" s="47" t="s">
        <v>129</v>
      </c>
      <c r="B23" s="299"/>
      <c r="C23" s="303"/>
      <c r="D23" s="299"/>
      <c r="E23" s="303"/>
      <c r="F23" s="299"/>
      <c r="G23" s="303"/>
      <c r="H23" s="68"/>
      <c r="I23" s="290" t="s">
        <v>193</v>
      </c>
      <c r="J23" s="291"/>
      <c r="K23" s="68"/>
      <c r="L23" s="68"/>
    </row>
    <row r="24" spans="1:12" ht="12.75">
      <c r="A24" s="69" t="s">
        <v>189</v>
      </c>
      <c r="B24" s="117"/>
      <c r="C24" s="70"/>
      <c r="D24" s="292"/>
      <c r="E24" s="293"/>
      <c r="F24" s="292"/>
      <c r="G24" s="293"/>
      <c r="H24" s="117"/>
      <c r="I24" s="71"/>
      <c r="J24" s="70"/>
      <c r="K24" s="117"/>
      <c r="L24" s="72"/>
    </row>
    <row r="25" spans="1:12" ht="12.75">
      <c r="A25" s="73" t="s">
        <v>108</v>
      </c>
      <c r="B25" s="290"/>
      <c r="C25" s="291"/>
      <c r="D25" s="10"/>
      <c r="E25" s="9"/>
      <c r="F25" s="304"/>
      <c r="G25" s="305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290"/>
      <c r="E26" s="291"/>
      <c r="F26" s="118"/>
      <c r="G26" s="119"/>
      <c r="H26" s="74"/>
      <c r="I26" s="304"/>
      <c r="J26" s="315"/>
      <c r="K26" s="74"/>
      <c r="L26" s="74"/>
    </row>
    <row r="27" spans="1:12" ht="12.75">
      <c r="A27" s="77" t="s">
        <v>107</v>
      </c>
      <c r="B27" s="299"/>
      <c r="C27" s="300"/>
      <c r="D27" s="301"/>
      <c r="E27" s="302"/>
      <c r="F27" s="299"/>
      <c r="G27" s="303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3" t="s">
        <v>55</v>
      </c>
      <c r="E29" s="284"/>
      <c r="F29" s="19" t="s">
        <v>58</v>
      </c>
      <c r="G29" s="283" t="s">
        <v>56</v>
      </c>
      <c r="H29" s="285"/>
      <c r="I29" s="19" t="s">
        <v>58</v>
      </c>
      <c r="J29" s="316" t="s">
        <v>77</v>
      </c>
      <c r="K29" s="306" t="s">
        <v>128</v>
      </c>
      <c r="L29" s="307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17"/>
      <c r="K30" s="308"/>
      <c r="L30" s="309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17"/>
      <c r="K31" s="308"/>
      <c r="L31" s="309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0"/>
      <c r="L32" s="311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12"/>
      <c r="L35" s="312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13"/>
      <c r="L36" s="314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18"/>
      <c r="L37" s="318"/>
    </row>
    <row r="38" spans="1:11" ht="12.75" customHeight="1">
      <c r="A38" s="320" t="s">
        <v>69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19"/>
    </row>
    <row r="39" spans="1:11" ht="13.5" customHeight="1">
      <c r="A39" s="319" t="s">
        <v>131</v>
      </c>
      <c r="B39" s="319"/>
      <c r="C39" s="319"/>
      <c r="D39" s="319"/>
      <c r="E39" s="319"/>
      <c r="F39" s="319"/>
      <c r="G39" s="319"/>
      <c r="H39" s="319"/>
      <c r="I39" s="120"/>
      <c r="J39" s="120"/>
      <c r="K39" s="120"/>
    </row>
    <row r="40" spans="1:11" ht="12.75" customHeight="1">
      <c r="A40" s="319" t="s">
        <v>130</v>
      </c>
      <c r="B40" s="319"/>
      <c r="C40" s="31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9" t="s">
        <v>71</v>
      </c>
      <c r="C43" s="280"/>
      <c r="D43" s="279" t="s">
        <v>65</v>
      </c>
      <c r="E43" s="280"/>
      <c r="F43" s="283" t="s">
        <v>38</v>
      </c>
      <c r="G43" s="284"/>
      <c r="H43" s="284"/>
      <c r="I43" s="284"/>
      <c r="J43" s="284"/>
      <c r="K43" s="285"/>
      <c r="L43" s="28" t="s">
        <v>58</v>
      </c>
    </row>
    <row r="44" spans="1:12" ht="11.25" customHeight="1">
      <c r="A44" s="88" t="s">
        <v>78</v>
      </c>
      <c r="B44" s="281"/>
      <c r="C44" s="282"/>
      <c r="D44" s="281"/>
      <c r="E44" s="282"/>
      <c r="F44" s="286" t="s">
        <v>42</v>
      </c>
      <c r="G44" s="287"/>
      <c r="H44" s="30" t="s">
        <v>43</v>
      </c>
      <c r="I44" s="288" t="s">
        <v>44</v>
      </c>
      <c r="J44" s="289"/>
      <c r="K44" s="113" t="s">
        <v>43</v>
      </c>
      <c r="L44" s="31"/>
    </row>
    <row r="45" spans="1:12" ht="11.25" customHeight="1">
      <c r="A45" s="89"/>
      <c r="B45" s="33"/>
      <c r="C45" s="34"/>
      <c r="D45" s="294" t="s">
        <v>45</v>
      </c>
      <c r="E45" s="295"/>
      <c r="F45" s="294" t="s">
        <v>46</v>
      </c>
      <c r="G45" s="295"/>
      <c r="H45" s="35" t="s">
        <v>47</v>
      </c>
      <c r="I45" s="294" t="s">
        <v>51</v>
      </c>
      <c r="J45" s="295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3" t="s">
        <v>55</v>
      </c>
      <c r="E111" s="284"/>
      <c r="F111" s="19" t="s">
        <v>58</v>
      </c>
      <c r="G111" s="283" t="s">
        <v>56</v>
      </c>
      <c r="H111" s="285"/>
      <c r="I111" s="19" t="s">
        <v>58</v>
      </c>
      <c r="J111" s="316" t="s">
        <v>77</v>
      </c>
      <c r="K111" s="306" t="s">
        <v>83</v>
      </c>
      <c r="L111" s="307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17"/>
      <c r="K112" s="308"/>
      <c r="L112" s="309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0"/>
      <c r="L113" s="311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A1">
      <selection activeCell="A182" sqref="A182:G182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50" t="s">
        <v>250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5" ht="17.25" customHeight="1">
      <c r="A6" s="350" t="s">
        <v>34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7.25" customHeight="1">
      <c r="A7" s="351" t="s">
        <v>133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7.25" customHeight="1">
      <c r="A8" s="350" t="s">
        <v>36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</row>
    <row r="9" spans="1:15" ht="17.25" customHeight="1">
      <c r="A9" s="350" t="s">
        <v>293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4"/>
      <c r="O10" s="275" t="s">
        <v>297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34" t="s">
        <v>145</v>
      </c>
      <c r="B12" s="334"/>
      <c r="C12" s="334"/>
      <c r="D12" s="334"/>
      <c r="E12" s="334"/>
      <c r="F12" s="334"/>
      <c r="G12" s="335"/>
      <c r="H12" s="321" t="s">
        <v>37</v>
      </c>
      <c r="I12" s="322"/>
      <c r="J12" s="321" t="s">
        <v>37</v>
      </c>
      <c r="K12" s="322"/>
      <c r="L12" s="323" t="s">
        <v>38</v>
      </c>
      <c r="M12" s="323"/>
      <c r="N12" s="324"/>
      <c r="O12" s="324"/>
    </row>
    <row r="13" spans="1:15" ht="17.25" customHeight="1">
      <c r="A13" s="336"/>
      <c r="B13" s="336"/>
      <c r="C13" s="336"/>
      <c r="D13" s="336"/>
      <c r="E13" s="336"/>
      <c r="F13" s="336"/>
      <c r="G13" s="337"/>
      <c r="H13" s="344" t="s">
        <v>40</v>
      </c>
      <c r="I13" s="345"/>
      <c r="J13" s="344" t="s">
        <v>41</v>
      </c>
      <c r="K13" s="345"/>
      <c r="L13" s="324" t="s">
        <v>44</v>
      </c>
      <c r="M13" s="324"/>
      <c r="N13" s="321" t="s">
        <v>43</v>
      </c>
      <c r="O13" s="324"/>
    </row>
    <row r="14" spans="1:15" ht="17.25" customHeight="1">
      <c r="A14" s="338"/>
      <c r="B14" s="338"/>
      <c r="C14" s="338"/>
      <c r="D14" s="338"/>
      <c r="E14" s="338"/>
      <c r="F14" s="338"/>
      <c r="G14" s="339"/>
      <c r="H14" s="346"/>
      <c r="I14" s="347"/>
      <c r="J14" s="346" t="s">
        <v>45</v>
      </c>
      <c r="K14" s="347"/>
      <c r="L14" s="348" t="s">
        <v>46</v>
      </c>
      <c r="M14" s="348"/>
      <c r="N14" s="344" t="s">
        <v>241</v>
      </c>
      <c r="O14" s="349"/>
    </row>
    <row r="15" spans="1:15" ht="17.25" customHeight="1">
      <c r="A15" s="325" t="s">
        <v>146</v>
      </c>
      <c r="B15" s="325"/>
      <c r="C15" s="325"/>
      <c r="D15" s="325"/>
      <c r="E15" s="325"/>
      <c r="F15" s="325"/>
      <c r="G15" s="325"/>
      <c r="H15" s="143"/>
      <c r="I15" s="213">
        <f>I16+I20+I23+I26</f>
        <v>53024609346</v>
      </c>
      <c r="J15" s="352">
        <f>J16+J20+J23+J26</f>
        <v>62753782293.76999</v>
      </c>
      <c r="K15" s="353">
        <f>K16+K20+K23+K26</f>
        <v>0</v>
      </c>
      <c r="L15" s="328">
        <f>L16+L20+L23+L26</f>
        <v>51196667920.21001</v>
      </c>
      <c r="M15" s="329">
        <f>M16+M20+M23+M26</f>
        <v>0</v>
      </c>
      <c r="N15" s="340">
        <f>(L15/J15)*100</f>
        <v>81.58339792260244</v>
      </c>
      <c r="O15" s="341"/>
    </row>
    <row r="16" spans="1:15" ht="17.25" customHeight="1">
      <c r="A16" s="326" t="s">
        <v>147</v>
      </c>
      <c r="B16" s="326"/>
      <c r="C16" s="326"/>
      <c r="D16" s="326"/>
      <c r="E16" s="326"/>
      <c r="F16" s="326"/>
      <c r="G16" s="326"/>
      <c r="H16" s="144"/>
      <c r="I16" s="214">
        <f>I17+I18+I19</f>
        <v>44321223538</v>
      </c>
      <c r="J16" s="354">
        <f>J17+J18+J19</f>
        <v>53647219975.259995</v>
      </c>
      <c r="K16" s="355">
        <f>K17+K18+K19</f>
        <v>0</v>
      </c>
      <c r="L16" s="330">
        <f>L17+L18+L19</f>
        <v>43382905571.3</v>
      </c>
      <c r="M16" s="331">
        <f>M17+M18+M19</f>
        <v>0</v>
      </c>
      <c r="N16" s="342">
        <f aca="true" t="shared" si="0" ref="N16:N37">(L16/J16)*100</f>
        <v>80.86701527368335</v>
      </c>
      <c r="O16" s="343"/>
    </row>
    <row r="17" spans="1:15" ht="17.25" customHeight="1">
      <c r="A17" s="327" t="s">
        <v>148</v>
      </c>
      <c r="B17" s="327"/>
      <c r="C17" s="327"/>
      <c r="D17" s="327"/>
      <c r="E17" s="327"/>
      <c r="F17" s="327"/>
      <c r="G17" s="327"/>
      <c r="H17" s="144"/>
      <c r="I17" s="214">
        <v>37750703752</v>
      </c>
      <c r="J17" s="356">
        <v>45405636253.31</v>
      </c>
      <c r="K17" s="357"/>
      <c r="L17" s="332">
        <v>36848502855.69</v>
      </c>
      <c r="M17" s="333"/>
      <c r="N17" s="342">
        <f>(L17/J17)*100</f>
        <v>81.15402821385155</v>
      </c>
      <c r="O17" s="343"/>
    </row>
    <row r="18" spans="1:15" ht="17.25" customHeight="1">
      <c r="A18" s="327" t="s">
        <v>149</v>
      </c>
      <c r="B18" s="327"/>
      <c r="C18" s="327"/>
      <c r="D18" s="327"/>
      <c r="E18" s="327"/>
      <c r="F18" s="327"/>
      <c r="G18" s="327"/>
      <c r="H18" s="144"/>
      <c r="I18" s="214">
        <v>1930661665</v>
      </c>
      <c r="J18" s="356">
        <v>1960366832.79</v>
      </c>
      <c r="K18" s="357"/>
      <c r="L18" s="332">
        <v>1638627379.9</v>
      </c>
      <c r="M18" s="333"/>
      <c r="N18" s="342">
        <f t="shared" si="0"/>
        <v>83.58779349311376</v>
      </c>
      <c r="O18" s="343"/>
    </row>
    <row r="19" spans="1:15" ht="17.25" customHeight="1">
      <c r="A19" s="326" t="s">
        <v>150</v>
      </c>
      <c r="B19" s="326"/>
      <c r="C19" s="326"/>
      <c r="D19" s="326"/>
      <c r="E19" s="326"/>
      <c r="F19" s="326"/>
      <c r="G19" s="326"/>
      <c r="H19" s="144"/>
      <c r="I19" s="214">
        <v>4639858121</v>
      </c>
      <c r="J19" s="356">
        <v>6281216889.16</v>
      </c>
      <c r="K19" s="357"/>
      <c r="L19" s="332">
        <v>4895775335.71</v>
      </c>
      <c r="M19" s="333"/>
      <c r="N19" s="342">
        <f t="shared" si="0"/>
        <v>77.94310277932024</v>
      </c>
      <c r="O19" s="343"/>
    </row>
    <row r="20" spans="1:15" ht="17.25" customHeight="1">
      <c r="A20" s="327" t="s">
        <v>151</v>
      </c>
      <c r="B20" s="327"/>
      <c r="C20" s="327"/>
      <c r="D20" s="327"/>
      <c r="E20" s="327"/>
      <c r="F20" s="327"/>
      <c r="G20" s="327"/>
      <c r="H20" s="144"/>
      <c r="I20" s="214">
        <f>I21+I22</f>
        <v>1316305054</v>
      </c>
      <c r="J20" s="354">
        <f>J21+J22</f>
        <v>1416873278.42</v>
      </c>
      <c r="K20" s="355">
        <f>K21+K22</f>
        <v>0</v>
      </c>
      <c r="L20" s="330">
        <f>L21+L22</f>
        <v>1197372076.23</v>
      </c>
      <c r="M20" s="331">
        <f>M21+M22</f>
        <v>0</v>
      </c>
      <c r="N20" s="342">
        <f t="shared" si="0"/>
        <v>84.50805689307849</v>
      </c>
      <c r="O20" s="343"/>
    </row>
    <row r="21" spans="1:15" ht="17.25" customHeight="1">
      <c r="A21" s="327" t="s">
        <v>152</v>
      </c>
      <c r="B21" s="327"/>
      <c r="C21" s="327"/>
      <c r="D21" s="327"/>
      <c r="E21" s="327"/>
      <c r="F21" s="327"/>
      <c r="G21" s="327"/>
      <c r="H21" s="144"/>
      <c r="I21" s="214">
        <v>1284348082</v>
      </c>
      <c r="J21" s="356">
        <v>1359461180.79</v>
      </c>
      <c r="K21" s="357"/>
      <c r="L21" s="332">
        <v>1154351457.2</v>
      </c>
      <c r="M21" s="333"/>
      <c r="N21" s="342">
        <f t="shared" si="0"/>
        <v>84.91242512192896</v>
      </c>
      <c r="O21" s="343"/>
    </row>
    <row r="22" spans="1:15" ht="17.25" customHeight="1">
      <c r="A22" s="327" t="s">
        <v>153</v>
      </c>
      <c r="B22" s="327"/>
      <c r="C22" s="327"/>
      <c r="D22" s="327"/>
      <c r="E22" s="327"/>
      <c r="F22" s="327"/>
      <c r="G22" s="327"/>
      <c r="H22" s="144"/>
      <c r="I22" s="214">
        <v>31956972</v>
      </c>
      <c r="J22" s="356">
        <v>57412097.63</v>
      </c>
      <c r="K22" s="357"/>
      <c r="L22" s="332">
        <v>43020619.03</v>
      </c>
      <c r="M22" s="333"/>
      <c r="N22" s="342">
        <f t="shared" si="0"/>
        <v>74.93302074982903</v>
      </c>
      <c r="O22" s="343"/>
    </row>
    <row r="23" spans="1:15" ht="17.25" customHeight="1">
      <c r="A23" s="327" t="s">
        <v>154</v>
      </c>
      <c r="B23" s="327"/>
      <c r="C23" s="327"/>
      <c r="D23" s="327"/>
      <c r="E23" s="327"/>
      <c r="F23" s="327"/>
      <c r="G23" s="327"/>
      <c r="H23" s="144"/>
      <c r="I23" s="214">
        <f>I24+I25</f>
        <v>2844920980</v>
      </c>
      <c r="J23" s="354">
        <f>J24+J25</f>
        <v>3446811985.13</v>
      </c>
      <c r="K23" s="355">
        <f>K24+K25</f>
        <v>0</v>
      </c>
      <c r="L23" s="330">
        <f>L24+L25</f>
        <v>3156270979.03</v>
      </c>
      <c r="M23" s="331">
        <f>M24+M25</f>
        <v>0</v>
      </c>
      <c r="N23" s="342">
        <f t="shared" si="0"/>
        <v>91.5707323940664</v>
      </c>
      <c r="O23" s="343"/>
    </row>
    <row r="24" spans="1:15" ht="17.25" customHeight="1">
      <c r="A24" s="327" t="s">
        <v>155</v>
      </c>
      <c r="B24" s="327"/>
      <c r="C24" s="327"/>
      <c r="D24" s="327"/>
      <c r="E24" s="327"/>
      <c r="F24" s="327"/>
      <c r="G24" s="327"/>
      <c r="H24" s="144"/>
      <c r="I24" s="214">
        <v>2669471421</v>
      </c>
      <c r="J24" s="356">
        <v>3020625178.54</v>
      </c>
      <c r="K24" s="357"/>
      <c r="L24" s="332">
        <v>2859698858.69</v>
      </c>
      <c r="M24" s="333"/>
      <c r="N24" s="342">
        <f t="shared" si="0"/>
        <v>94.67241678996456</v>
      </c>
      <c r="O24" s="343"/>
    </row>
    <row r="25" spans="1:15" ht="17.25" customHeight="1">
      <c r="A25" s="327" t="s">
        <v>156</v>
      </c>
      <c r="B25" s="327"/>
      <c r="C25" s="327"/>
      <c r="D25" s="327"/>
      <c r="E25" s="327"/>
      <c r="F25" s="327"/>
      <c r="G25" s="327"/>
      <c r="H25" s="144"/>
      <c r="I25" s="214">
        <v>175449559</v>
      </c>
      <c r="J25" s="356">
        <v>426186806.59</v>
      </c>
      <c r="K25" s="357"/>
      <c r="L25" s="332">
        <v>296572120.34</v>
      </c>
      <c r="M25" s="333"/>
      <c r="N25" s="342">
        <f t="shared" si="0"/>
        <v>69.58735365670485</v>
      </c>
      <c r="O25" s="343"/>
    </row>
    <row r="26" spans="1:15" ht="17.25" customHeight="1">
      <c r="A26" s="326" t="s">
        <v>157</v>
      </c>
      <c r="B26" s="326"/>
      <c r="C26" s="326"/>
      <c r="D26" s="326"/>
      <c r="E26" s="326"/>
      <c r="F26" s="326"/>
      <c r="G26" s="326"/>
      <c r="H26" s="144"/>
      <c r="I26" s="214">
        <v>4542159774</v>
      </c>
      <c r="J26" s="356">
        <v>4242877054.96</v>
      </c>
      <c r="K26" s="357"/>
      <c r="L26" s="356">
        <v>3460119293.65</v>
      </c>
      <c r="M26" s="357"/>
      <c r="N26" s="342">
        <f t="shared" si="0"/>
        <v>81.55125045645755</v>
      </c>
      <c r="O26" s="343"/>
    </row>
    <row r="27" spans="1:15" ht="17.25" customHeight="1">
      <c r="A27" s="372" t="s">
        <v>75</v>
      </c>
      <c r="B27" s="372"/>
      <c r="C27" s="372"/>
      <c r="D27" s="372"/>
      <c r="E27" s="372"/>
      <c r="F27" s="372"/>
      <c r="G27" s="372"/>
      <c r="H27" s="145"/>
      <c r="I27" s="215">
        <f>I28+I29+I30</f>
        <v>2578062191</v>
      </c>
      <c r="J27" s="373">
        <f>J28+J29+J30</f>
        <v>3139600960.34</v>
      </c>
      <c r="K27" s="374">
        <f>K28+K29+K30</f>
        <v>0</v>
      </c>
      <c r="L27" s="358">
        <f>L28+L29+L30</f>
        <v>2671229287.63</v>
      </c>
      <c r="M27" s="359">
        <f>M28+M29+M30</f>
        <v>0</v>
      </c>
      <c r="N27" s="364">
        <f t="shared" si="0"/>
        <v>85.081808846839</v>
      </c>
      <c r="O27" s="365"/>
    </row>
    <row r="28" spans="1:15" ht="17.25" customHeight="1">
      <c r="A28" s="327" t="s">
        <v>158</v>
      </c>
      <c r="B28" s="327"/>
      <c r="C28" s="327"/>
      <c r="D28" s="327"/>
      <c r="E28" s="327"/>
      <c r="F28" s="327"/>
      <c r="G28" s="327"/>
      <c r="H28" s="144"/>
      <c r="I28" s="214">
        <v>1516137810</v>
      </c>
      <c r="J28" s="356">
        <v>1757503508.27</v>
      </c>
      <c r="K28" s="357"/>
      <c r="L28" s="332">
        <v>1495182092.98</v>
      </c>
      <c r="M28" s="333"/>
      <c r="N28" s="342">
        <f t="shared" si="0"/>
        <v>85.0742024664169</v>
      </c>
      <c r="O28" s="343"/>
    </row>
    <row r="29" spans="1:15" ht="17.25" customHeight="1">
      <c r="A29" s="327" t="s">
        <v>159</v>
      </c>
      <c r="B29" s="327"/>
      <c r="C29" s="327"/>
      <c r="D29" s="327"/>
      <c r="E29" s="327"/>
      <c r="F29" s="327"/>
      <c r="G29" s="327"/>
      <c r="H29" s="146"/>
      <c r="I29" s="214">
        <v>1061924381</v>
      </c>
      <c r="J29" s="356">
        <v>1382097452.07</v>
      </c>
      <c r="K29" s="357"/>
      <c r="L29" s="332">
        <v>1176047194.65</v>
      </c>
      <c r="M29" s="333"/>
      <c r="N29" s="342">
        <f t="shared" si="0"/>
        <v>85.09148127641842</v>
      </c>
      <c r="O29" s="343"/>
    </row>
    <row r="30" spans="1:15" ht="17.25" customHeight="1">
      <c r="A30" s="327" t="s">
        <v>184</v>
      </c>
      <c r="B30" s="327"/>
      <c r="C30" s="327"/>
      <c r="D30" s="327"/>
      <c r="E30" s="327"/>
      <c r="F30" s="327"/>
      <c r="G30" s="327"/>
      <c r="H30" s="198"/>
      <c r="I30" s="214">
        <f>I31+I32</f>
        <v>0</v>
      </c>
      <c r="J30" s="354">
        <f>J31+J32</f>
        <v>0</v>
      </c>
      <c r="K30" s="355">
        <f>K31+K32</f>
        <v>0</v>
      </c>
      <c r="L30" s="330">
        <f>L31+L32</f>
        <v>0</v>
      </c>
      <c r="M30" s="331">
        <f>M31+M32</f>
        <v>0</v>
      </c>
      <c r="N30" s="366">
        <v>0</v>
      </c>
      <c r="O30" s="367"/>
    </row>
    <row r="31" spans="1:15" ht="17.25" customHeight="1">
      <c r="A31" s="327" t="s">
        <v>220</v>
      </c>
      <c r="B31" s="327"/>
      <c r="C31" s="327"/>
      <c r="D31" s="327"/>
      <c r="E31" s="327"/>
      <c r="F31" s="327"/>
      <c r="G31" s="327"/>
      <c r="H31" s="199"/>
      <c r="I31" s="214">
        <v>0</v>
      </c>
      <c r="J31" s="354">
        <v>0</v>
      </c>
      <c r="K31" s="355"/>
      <c r="L31" s="330">
        <v>0</v>
      </c>
      <c r="M31" s="331"/>
      <c r="N31" s="366">
        <v>0</v>
      </c>
      <c r="O31" s="367"/>
    </row>
    <row r="32" spans="1:15" ht="17.25" customHeight="1">
      <c r="A32" s="327" t="s">
        <v>221</v>
      </c>
      <c r="B32" s="327"/>
      <c r="C32" s="327"/>
      <c r="D32" s="327"/>
      <c r="E32" s="327"/>
      <c r="F32" s="327"/>
      <c r="G32" s="327"/>
      <c r="H32" s="199"/>
      <c r="I32" s="214">
        <v>0</v>
      </c>
      <c r="J32" s="354">
        <v>0</v>
      </c>
      <c r="K32" s="355"/>
      <c r="L32" s="330">
        <v>0</v>
      </c>
      <c r="M32" s="331"/>
      <c r="N32" s="366">
        <v>0</v>
      </c>
      <c r="O32" s="367"/>
    </row>
    <row r="33" spans="1:15" ht="17.25" customHeight="1">
      <c r="A33" s="375" t="s">
        <v>76</v>
      </c>
      <c r="B33" s="375"/>
      <c r="C33" s="375"/>
      <c r="D33" s="375"/>
      <c r="E33" s="375"/>
      <c r="F33" s="375"/>
      <c r="G33" s="375"/>
      <c r="H33" s="145"/>
      <c r="I33" s="215">
        <f>I34+I35+I36</f>
        <v>11566968151</v>
      </c>
      <c r="J33" s="373">
        <f>J34+J35+J36</f>
        <v>13812936297.89</v>
      </c>
      <c r="K33" s="374">
        <f>K34+K35+K36</f>
        <v>0</v>
      </c>
      <c r="L33" s="358">
        <f>L34+L35+L36</f>
        <v>11414523508.350002</v>
      </c>
      <c r="M33" s="359">
        <f>M34+M35+M36</f>
        <v>0</v>
      </c>
      <c r="N33" s="364">
        <f t="shared" si="0"/>
        <v>82.63647397037248</v>
      </c>
      <c r="O33" s="365"/>
    </row>
    <row r="34" spans="1:15" ht="17.25" customHeight="1">
      <c r="A34" s="326" t="s">
        <v>232</v>
      </c>
      <c r="B34" s="326"/>
      <c r="C34" s="326"/>
      <c r="D34" s="326"/>
      <c r="E34" s="326"/>
      <c r="F34" s="326"/>
      <c r="G34" s="326"/>
      <c r="H34" s="144"/>
      <c r="I34" s="214">
        <v>9879394394</v>
      </c>
      <c r="J34" s="356">
        <v>11744115805.99</v>
      </c>
      <c r="K34" s="357"/>
      <c r="L34" s="332">
        <v>9542569557.45</v>
      </c>
      <c r="M34" s="333"/>
      <c r="N34" s="342">
        <f t="shared" si="0"/>
        <v>81.254048538783</v>
      </c>
      <c r="O34" s="343"/>
    </row>
    <row r="35" spans="1:15" ht="17.25" customHeight="1">
      <c r="A35" s="326" t="s">
        <v>160</v>
      </c>
      <c r="B35" s="326"/>
      <c r="C35" s="326"/>
      <c r="D35" s="326"/>
      <c r="E35" s="326"/>
      <c r="F35" s="326"/>
      <c r="G35" s="326"/>
      <c r="H35" s="144"/>
      <c r="I35" s="214">
        <v>1422092662</v>
      </c>
      <c r="J35" s="356">
        <v>1723296128.88</v>
      </c>
      <c r="K35" s="357"/>
      <c r="L35" s="332">
        <v>1577942152.29</v>
      </c>
      <c r="M35" s="333"/>
      <c r="N35" s="342">
        <f t="shared" si="0"/>
        <v>91.56535118056186</v>
      </c>
      <c r="O35" s="343"/>
    </row>
    <row r="36" spans="1:15" ht="17.25" customHeight="1">
      <c r="A36" s="376" t="s">
        <v>161</v>
      </c>
      <c r="B36" s="376"/>
      <c r="C36" s="376"/>
      <c r="D36" s="376"/>
      <c r="E36" s="376"/>
      <c r="F36" s="376"/>
      <c r="G36" s="376"/>
      <c r="H36" s="147"/>
      <c r="I36" s="216">
        <v>265481095</v>
      </c>
      <c r="J36" s="379">
        <v>345524363.02</v>
      </c>
      <c r="K36" s="380"/>
      <c r="L36" s="360">
        <v>294011798.61</v>
      </c>
      <c r="M36" s="361"/>
      <c r="N36" s="368">
        <f t="shared" si="0"/>
        <v>85.09148126060846</v>
      </c>
      <c r="O36" s="369"/>
    </row>
    <row r="37" spans="1:21" ht="17.25" customHeight="1">
      <c r="A37" s="377" t="s">
        <v>162</v>
      </c>
      <c r="B37" s="377"/>
      <c r="C37" s="377"/>
      <c r="D37" s="377"/>
      <c r="E37" s="377"/>
      <c r="F37" s="377"/>
      <c r="G37" s="378"/>
      <c r="H37" s="148"/>
      <c r="I37" s="217">
        <f>I15+I27-I33</f>
        <v>44035703386</v>
      </c>
      <c r="J37" s="362">
        <f>J15+J27-J33</f>
        <v>52080446956.219986</v>
      </c>
      <c r="K37" s="363">
        <f>K15+K27-K33</f>
        <v>0</v>
      </c>
      <c r="L37" s="362">
        <f>L15+L27-L33</f>
        <v>42453373699.490005</v>
      </c>
      <c r="M37" s="363">
        <f>M15+M27-M33</f>
        <v>0</v>
      </c>
      <c r="N37" s="370">
        <f t="shared" si="0"/>
        <v>81.5149949369238</v>
      </c>
      <c r="O37" s="371"/>
      <c r="Q37" s="524"/>
      <c r="R37" s="524"/>
      <c r="S37" s="524"/>
      <c r="T37" s="525"/>
      <c r="U37" s="525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2"/>
      <c r="R38" s="212"/>
      <c r="S38" s="212"/>
    </row>
    <row r="39" spans="1:19" ht="17.25" customHeight="1">
      <c r="A39" s="334" t="s">
        <v>163</v>
      </c>
      <c r="B39" s="334"/>
      <c r="C39" s="334"/>
      <c r="D39" s="334"/>
      <c r="E39" s="334"/>
      <c r="F39" s="334"/>
      <c r="G39" s="335"/>
      <c r="H39" s="150" t="s">
        <v>248</v>
      </c>
      <c r="I39" s="150" t="s">
        <v>249</v>
      </c>
      <c r="J39" s="383" t="s">
        <v>55</v>
      </c>
      <c r="K39" s="384"/>
      <c r="L39" s="383" t="s">
        <v>56</v>
      </c>
      <c r="M39" s="384"/>
      <c r="N39" s="383" t="s">
        <v>134</v>
      </c>
      <c r="O39" s="323"/>
      <c r="P39" s="133"/>
      <c r="Q39" s="212"/>
      <c r="R39" s="212"/>
      <c r="S39" s="212"/>
    </row>
    <row r="40" spans="1:16" ht="17.25" customHeight="1">
      <c r="A40" s="336"/>
      <c r="B40" s="336"/>
      <c r="C40" s="336"/>
      <c r="D40" s="336"/>
      <c r="E40" s="336"/>
      <c r="F40" s="336"/>
      <c r="G40" s="337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38"/>
      <c r="B41" s="338"/>
      <c r="C41" s="338"/>
      <c r="D41" s="338"/>
      <c r="E41" s="338"/>
      <c r="F41" s="338"/>
      <c r="G41" s="339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385" t="s">
        <v>164</v>
      </c>
      <c r="B42" s="385"/>
      <c r="C42" s="385"/>
      <c r="D42" s="385"/>
      <c r="E42" s="385"/>
      <c r="F42" s="385"/>
      <c r="G42" s="385"/>
      <c r="H42" s="220">
        <f>H43+H44</f>
        <v>218790646</v>
      </c>
      <c r="I42" s="221">
        <f>I43+I44</f>
        <v>470503646</v>
      </c>
      <c r="J42" s="222">
        <f>J43+J44</f>
        <v>399427596.12</v>
      </c>
      <c r="K42" s="201">
        <f>(J42/I42)*100</f>
        <v>84.89362399542382</v>
      </c>
      <c r="L42" s="160">
        <f>L43+L44</f>
        <v>399427596.12</v>
      </c>
      <c r="M42" s="201">
        <f>(L42/I42)*100</f>
        <v>84.89362399542382</v>
      </c>
      <c r="N42" s="252">
        <f>N43+N44</f>
        <v>399427596.12</v>
      </c>
      <c r="O42" s="200">
        <f>(N42/I42)*100</f>
        <v>84.89362399542382</v>
      </c>
      <c r="P42" s="133"/>
    </row>
    <row r="43" spans="1:16" ht="17.25" customHeight="1">
      <c r="A43" s="386" t="s">
        <v>135</v>
      </c>
      <c r="B43" s="386"/>
      <c r="C43" s="386"/>
      <c r="D43" s="386"/>
      <c r="E43" s="386"/>
      <c r="F43" s="386"/>
      <c r="G43" s="387"/>
      <c r="H43" s="223">
        <v>209774782</v>
      </c>
      <c r="I43" s="224">
        <v>467487782</v>
      </c>
      <c r="J43" s="222">
        <v>399407596.12</v>
      </c>
      <c r="K43" s="202">
        <f aca="true" t="shared" si="1" ref="K43:K63">(J43/I43)*100</f>
        <v>85.43701279448625</v>
      </c>
      <c r="L43" s="160">
        <v>399407596.12</v>
      </c>
      <c r="M43" s="202">
        <f aca="true" t="shared" si="2" ref="M43:M63">(L43/I43)*100</f>
        <v>85.43701279448625</v>
      </c>
      <c r="N43" s="161">
        <v>399407596.12</v>
      </c>
      <c r="O43" s="200">
        <f aca="true" t="shared" si="3" ref="O43:O63">(N43/I43)*100</f>
        <v>85.43701279448625</v>
      </c>
      <c r="P43" s="133"/>
    </row>
    <row r="44" spans="1:16" ht="17.25" customHeight="1">
      <c r="A44" s="386" t="s">
        <v>136</v>
      </c>
      <c r="B44" s="386"/>
      <c r="C44" s="386"/>
      <c r="D44" s="386"/>
      <c r="E44" s="386"/>
      <c r="F44" s="386"/>
      <c r="G44" s="387"/>
      <c r="H44" s="223">
        <v>9015864</v>
      </c>
      <c r="I44" s="224">
        <v>3015864</v>
      </c>
      <c r="J44" s="222">
        <v>20000</v>
      </c>
      <c r="K44" s="202">
        <f t="shared" si="1"/>
        <v>0.6631598772358435</v>
      </c>
      <c r="L44" s="160">
        <v>20000</v>
      </c>
      <c r="M44" s="202">
        <f t="shared" si="2"/>
        <v>0.6631598772358435</v>
      </c>
      <c r="N44" s="161">
        <v>20000</v>
      </c>
      <c r="O44" s="200">
        <f t="shared" si="3"/>
        <v>0.6631598772358435</v>
      </c>
      <c r="P44" s="133"/>
    </row>
    <row r="45" spans="1:16" ht="17.25" customHeight="1">
      <c r="A45" s="388" t="s">
        <v>165</v>
      </c>
      <c r="B45" s="388"/>
      <c r="C45" s="388"/>
      <c r="D45" s="388"/>
      <c r="E45" s="388"/>
      <c r="F45" s="388"/>
      <c r="G45" s="389"/>
      <c r="H45" s="223">
        <f>H46+H47</f>
        <v>4146276407</v>
      </c>
      <c r="I45" s="224">
        <f>I46+I47</f>
        <v>4593021718.05</v>
      </c>
      <c r="J45" s="222">
        <f>J46+J47</f>
        <v>3773815347.31</v>
      </c>
      <c r="K45" s="161">
        <f t="shared" si="1"/>
        <v>82.16410848830473</v>
      </c>
      <c r="L45" s="160">
        <f>L46+L47</f>
        <v>3281332801.67</v>
      </c>
      <c r="M45" s="161">
        <f t="shared" si="2"/>
        <v>71.4417001072469</v>
      </c>
      <c r="N45" s="161">
        <f>N46+N47</f>
        <v>3095602731.21</v>
      </c>
      <c r="O45" s="160">
        <f t="shared" si="3"/>
        <v>67.39795544716605</v>
      </c>
      <c r="P45" s="133"/>
    </row>
    <row r="46" spans="1:16" ht="17.25" customHeight="1">
      <c r="A46" s="386" t="s">
        <v>135</v>
      </c>
      <c r="B46" s="386"/>
      <c r="C46" s="386"/>
      <c r="D46" s="386"/>
      <c r="E46" s="386"/>
      <c r="F46" s="386"/>
      <c r="G46" s="387"/>
      <c r="H46" s="223">
        <v>3708716603</v>
      </c>
      <c r="I46" s="224">
        <v>4549174914.05</v>
      </c>
      <c r="J46" s="222">
        <v>3746486504.42</v>
      </c>
      <c r="K46" s="161">
        <f t="shared" si="1"/>
        <v>82.35529684402947</v>
      </c>
      <c r="L46" s="160">
        <v>3263536716.33</v>
      </c>
      <c r="M46" s="161">
        <f t="shared" si="2"/>
        <v>71.73909067006102</v>
      </c>
      <c r="N46" s="161">
        <v>3077842099.58</v>
      </c>
      <c r="O46" s="160">
        <f t="shared" si="3"/>
        <v>67.65715009273814</v>
      </c>
      <c r="P46" s="133"/>
    </row>
    <row r="47" spans="1:16" ht="17.25" customHeight="1">
      <c r="A47" s="386" t="s">
        <v>137</v>
      </c>
      <c r="B47" s="386"/>
      <c r="C47" s="386"/>
      <c r="D47" s="386"/>
      <c r="E47" s="386"/>
      <c r="F47" s="386"/>
      <c r="G47" s="387"/>
      <c r="H47" s="223">
        <v>437559804</v>
      </c>
      <c r="I47" s="224">
        <v>43846804</v>
      </c>
      <c r="J47" s="222">
        <v>27328842.89</v>
      </c>
      <c r="K47" s="161">
        <f t="shared" si="1"/>
        <v>62.32801572037041</v>
      </c>
      <c r="L47" s="160">
        <v>17796085.34</v>
      </c>
      <c r="M47" s="202">
        <f t="shared" si="2"/>
        <v>40.586961229831026</v>
      </c>
      <c r="N47" s="161">
        <v>17760631.63</v>
      </c>
      <c r="O47" s="200">
        <f t="shared" si="3"/>
        <v>40.506103090204704</v>
      </c>
      <c r="P47" s="133"/>
    </row>
    <row r="48" spans="1:16" ht="17.25" customHeight="1">
      <c r="A48" s="388" t="s">
        <v>166</v>
      </c>
      <c r="B48" s="388"/>
      <c r="C48" s="388"/>
      <c r="D48" s="388"/>
      <c r="E48" s="388"/>
      <c r="F48" s="388"/>
      <c r="G48" s="389"/>
      <c r="H48" s="223">
        <f>H49+H50</f>
        <v>110144926</v>
      </c>
      <c r="I48" s="224">
        <f>I49+I50</f>
        <v>120044926</v>
      </c>
      <c r="J48" s="222">
        <f>J49+J50</f>
        <v>88709990.45</v>
      </c>
      <c r="K48" s="161">
        <f t="shared" si="1"/>
        <v>73.89732611439155</v>
      </c>
      <c r="L48" s="160">
        <f>L49+L50</f>
        <v>80337370.69</v>
      </c>
      <c r="M48" s="161">
        <f t="shared" si="2"/>
        <v>66.92275414456084</v>
      </c>
      <c r="N48" s="161">
        <f>N49+N50</f>
        <v>70941400.71</v>
      </c>
      <c r="O48" s="160">
        <f t="shared" si="3"/>
        <v>59.09570947630056</v>
      </c>
      <c r="P48" s="133"/>
    </row>
    <row r="49" spans="1:16" ht="17.25" customHeight="1">
      <c r="A49" s="386" t="s">
        <v>135</v>
      </c>
      <c r="B49" s="386"/>
      <c r="C49" s="386"/>
      <c r="D49" s="386"/>
      <c r="E49" s="386"/>
      <c r="F49" s="386"/>
      <c r="G49" s="387"/>
      <c r="H49" s="223">
        <v>109056780</v>
      </c>
      <c r="I49" s="224">
        <v>115971468</v>
      </c>
      <c r="J49" s="222">
        <v>88709990.45</v>
      </c>
      <c r="K49" s="161">
        <f t="shared" si="1"/>
        <v>76.49294432489205</v>
      </c>
      <c r="L49" s="160">
        <v>80337370.69</v>
      </c>
      <c r="M49" s="161">
        <f t="shared" si="2"/>
        <v>69.27339290902138</v>
      </c>
      <c r="N49" s="161">
        <v>70941400.71</v>
      </c>
      <c r="O49" s="160">
        <f t="shared" si="3"/>
        <v>61.1714259838463</v>
      </c>
      <c r="P49" s="133"/>
    </row>
    <row r="50" spans="1:16" ht="17.25" customHeight="1">
      <c r="A50" s="386" t="s">
        <v>137</v>
      </c>
      <c r="B50" s="386"/>
      <c r="C50" s="386"/>
      <c r="D50" s="386"/>
      <c r="E50" s="386"/>
      <c r="F50" s="386"/>
      <c r="G50" s="387"/>
      <c r="H50" s="224">
        <v>1088146</v>
      </c>
      <c r="I50" s="224">
        <v>4073458</v>
      </c>
      <c r="J50" s="222">
        <v>0</v>
      </c>
      <c r="K50" s="202">
        <v>0</v>
      </c>
      <c r="L50" s="160">
        <v>0</v>
      </c>
      <c r="M50" s="202">
        <v>0</v>
      </c>
      <c r="N50" s="161">
        <v>0</v>
      </c>
      <c r="O50" s="200">
        <v>0</v>
      </c>
      <c r="P50" s="133"/>
    </row>
    <row r="51" spans="1:16" ht="17.25" customHeight="1">
      <c r="A51" s="388" t="s">
        <v>167</v>
      </c>
      <c r="B51" s="388"/>
      <c r="C51" s="388"/>
      <c r="D51" s="388"/>
      <c r="E51" s="388"/>
      <c r="F51" s="388"/>
      <c r="G51" s="389"/>
      <c r="H51" s="223">
        <f>H52+H53</f>
        <v>1344223</v>
      </c>
      <c r="I51" s="224">
        <f>I52+I53</f>
        <v>1344223</v>
      </c>
      <c r="J51" s="222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386" t="s">
        <v>135</v>
      </c>
      <c r="B52" s="386"/>
      <c r="C52" s="386"/>
      <c r="D52" s="386"/>
      <c r="E52" s="386"/>
      <c r="F52" s="386"/>
      <c r="G52" s="387"/>
      <c r="H52" s="223">
        <v>594223</v>
      </c>
      <c r="I52" s="224">
        <v>594223</v>
      </c>
      <c r="J52" s="222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386" t="s">
        <v>137</v>
      </c>
      <c r="B53" s="386"/>
      <c r="C53" s="386"/>
      <c r="D53" s="386"/>
      <c r="E53" s="386"/>
      <c r="F53" s="386"/>
      <c r="G53" s="386"/>
      <c r="H53" s="223">
        <v>750000</v>
      </c>
      <c r="I53" s="224">
        <v>750000</v>
      </c>
      <c r="J53" s="222">
        <v>0</v>
      </c>
      <c r="K53" s="202">
        <f t="shared" si="1"/>
        <v>0</v>
      </c>
      <c r="L53" s="160">
        <v>0</v>
      </c>
      <c r="M53" s="202">
        <f t="shared" si="2"/>
        <v>0</v>
      </c>
      <c r="N53" s="161">
        <v>0</v>
      </c>
      <c r="O53" s="200">
        <f t="shared" si="3"/>
        <v>0</v>
      </c>
      <c r="P53" s="133"/>
    </row>
    <row r="54" spans="1:16" ht="17.25" customHeight="1">
      <c r="A54" s="388" t="s">
        <v>168</v>
      </c>
      <c r="B54" s="388"/>
      <c r="C54" s="388"/>
      <c r="D54" s="388"/>
      <c r="E54" s="388"/>
      <c r="F54" s="388"/>
      <c r="G54" s="389"/>
      <c r="H54" s="223">
        <f>H55+H56</f>
        <v>33060000</v>
      </c>
      <c r="I54" s="224">
        <f>I55+I56</f>
        <v>86422499</v>
      </c>
      <c r="J54" s="222">
        <f>J55+J56</f>
        <v>41727181.29</v>
      </c>
      <c r="K54" s="161">
        <f t="shared" si="1"/>
        <v>48.28277563461802</v>
      </c>
      <c r="L54" s="160">
        <f>L55+L56</f>
        <v>31553527.52</v>
      </c>
      <c r="M54" s="161">
        <f t="shared" si="2"/>
        <v>36.51077888872433</v>
      </c>
      <c r="N54" s="161">
        <f>N55+N56</f>
        <v>31502031.52</v>
      </c>
      <c r="O54" s="160">
        <f t="shared" si="3"/>
        <v>36.45119255345763</v>
      </c>
      <c r="P54" s="133"/>
    </row>
    <row r="55" spans="1:16" ht="17.25" customHeight="1">
      <c r="A55" s="386" t="s">
        <v>135</v>
      </c>
      <c r="B55" s="386"/>
      <c r="C55" s="386"/>
      <c r="D55" s="386"/>
      <c r="E55" s="386"/>
      <c r="F55" s="386"/>
      <c r="G55" s="387"/>
      <c r="H55" s="223">
        <v>12920000</v>
      </c>
      <c r="I55" s="224">
        <v>75420000</v>
      </c>
      <c r="J55" s="222">
        <v>41371195.29</v>
      </c>
      <c r="K55" s="161">
        <f t="shared" si="1"/>
        <v>54.85440902943516</v>
      </c>
      <c r="L55" s="160">
        <v>31197541.52</v>
      </c>
      <c r="M55" s="161">
        <f t="shared" si="2"/>
        <v>41.36507759215063</v>
      </c>
      <c r="N55" s="161">
        <v>31146045.52</v>
      </c>
      <c r="O55" s="160">
        <f t="shared" si="3"/>
        <v>41.29679862105542</v>
      </c>
      <c r="P55" s="133"/>
    </row>
    <row r="56" spans="1:16" ht="17.25" customHeight="1">
      <c r="A56" s="386" t="s">
        <v>137</v>
      </c>
      <c r="B56" s="386"/>
      <c r="C56" s="386"/>
      <c r="D56" s="386"/>
      <c r="E56" s="386"/>
      <c r="F56" s="386"/>
      <c r="G56" s="387"/>
      <c r="H56" s="223">
        <v>20140000</v>
      </c>
      <c r="I56" s="224">
        <v>11002499</v>
      </c>
      <c r="J56" s="222">
        <v>355986</v>
      </c>
      <c r="K56" s="202">
        <f t="shared" si="1"/>
        <v>3.2355013165645365</v>
      </c>
      <c r="L56" s="160">
        <v>355986</v>
      </c>
      <c r="M56" s="202">
        <f t="shared" si="2"/>
        <v>3.2355013165645365</v>
      </c>
      <c r="N56" s="161">
        <v>355986</v>
      </c>
      <c r="O56" s="200">
        <f t="shared" si="3"/>
        <v>3.2355013165645365</v>
      </c>
      <c r="P56" s="133"/>
    </row>
    <row r="57" spans="1:16" ht="17.25" customHeight="1">
      <c r="A57" s="388" t="s">
        <v>169</v>
      </c>
      <c r="B57" s="388"/>
      <c r="C57" s="388"/>
      <c r="D57" s="388"/>
      <c r="E57" s="388"/>
      <c r="F57" s="388"/>
      <c r="G57" s="389"/>
      <c r="H57" s="223">
        <f>H58+H59</f>
        <v>865146</v>
      </c>
      <c r="I57" s="224">
        <f>I58+I59</f>
        <v>865146</v>
      </c>
      <c r="J57" s="222">
        <f>J58+J59</f>
        <v>0</v>
      </c>
      <c r="K57" s="202">
        <f t="shared" si="1"/>
        <v>0</v>
      </c>
      <c r="L57" s="160">
        <f>L58+L59</f>
        <v>0</v>
      </c>
      <c r="M57" s="202">
        <f t="shared" si="2"/>
        <v>0</v>
      </c>
      <c r="N57" s="161">
        <f>N58+N59</f>
        <v>0</v>
      </c>
      <c r="O57" s="200">
        <f t="shared" si="3"/>
        <v>0</v>
      </c>
      <c r="P57" s="133"/>
    </row>
    <row r="58" spans="1:16" ht="17.25" customHeight="1">
      <c r="A58" s="386" t="s">
        <v>135</v>
      </c>
      <c r="B58" s="386"/>
      <c r="C58" s="386"/>
      <c r="D58" s="386"/>
      <c r="E58" s="386"/>
      <c r="F58" s="386"/>
      <c r="G58" s="387"/>
      <c r="H58" s="223">
        <v>435146</v>
      </c>
      <c r="I58" s="224">
        <v>435146</v>
      </c>
      <c r="J58" s="222">
        <v>0</v>
      </c>
      <c r="K58" s="202">
        <f t="shared" si="1"/>
        <v>0</v>
      </c>
      <c r="L58" s="160">
        <v>0</v>
      </c>
      <c r="M58" s="202">
        <f t="shared" si="2"/>
        <v>0</v>
      </c>
      <c r="N58" s="161">
        <v>0</v>
      </c>
      <c r="O58" s="200">
        <f t="shared" si="3"/>
        <v>0</v>
      </c>
      <c r="P58" s="133"/>
    </row>
    <row r="59" spans="1:16" ht="17.25" customHeight="1">
      <c r="A59" s="386" t="s">
        <v>137</v>
      </c>
      <c r="B59" s="386"/>
      <c r="C59" s="386"/>
      <c r="D59" s="386"/>
      <c r="E59" s="386"/>
      <c r="F59" s="386"/>
      <c r="G59" s="387"/>
      <c r="H59" s="223">
        <v>430000</v>
      </c>
      <c r="I59" s="224">
        <v>430000</v>
      </c>
      <c r="J59" s="222">
        <v>0</v>
      </c>
      <c r="K59" s="202">
        <f t="shared" si="1"/>
        <v>0</v>
      </c>
      <c r="L59" s="160">
        <v>0</v>
      </c>
      <c r="M59" s="202">
        <f t="shared" si="2"/>
        <v>0</v>
      </c>
      <c r="N59" s="161">
        <v>0</v>
      </c>
      <c r="O59" s="200">
        <f t="shared" si="3"/>
        <v>0</v>
      </c>
      <c r="P59" s="133"/>
    </row>
    <row r="60" spans="1:16" ht="17.25" customHeight="1">
      <c r="A60" s="388" t="s">
        <v>233</v>
      </c>
      <c r="B60" s="388"/>
      <c r="C60" s="388"/>
      <c r="D60" s="388"/>
      <c r="E60" s="388"/>
      <c r="F60" s="388"/>
      <c r="G60" s="389"/>
      <c r="H60" s="223">
        <f>H61+H62</f>
        <v>811642454</v>
      </c>
      <c r="I60" s="224">
        <f>I61+I62</f>
        <v>893345124.95</v>
      </c>
      <c r="J60" s="222">
        <f>J61+J62</f>
        <v>658012767.0600001</v>
      </c>
      <c r="K60" s="161">
        <f t="shared" si="1"/>
        <v>73.65717332333666</v>
      </c>
      <c r="L60" s="160">
        <f>L61+L62</f>
        <v>609084226.09</v>
      </c>
      <c r="M60" s="161">
        <f t="shared" si="2"/>
        <v>68.18017013571212</v>
      </c>
      <c r="N60" s="161">
        <f>N61+N62</f>
        <v>560650937.9</v>
      </c>
      <c r="O60" s="160">
        <f t="shared" si="3"/>
        <v>62.75860496035944</v>
      </c>
      <c r="P60" s="133"/>
    </row>
    <row r="61" spans="1:16" ht="17.25" customHeight="1">
      <c r="A61" s="386" t="s">
        <v>135</v>
      </c>
      <c r="B61" s="386"/>
      <c r="C61" s="386"/>
      <c r="D61" s="386"/>
      <c r="E61" s="386"/>
      <c r="F61" s="386"/>
      <c r="G61" s="387"/>
      <c r="H61" s="223">
        <v>810632454</v>
      </c>
      <c r="I61" s="224">
        <v>891903624.95</v>
      </c>
      <c r="J61" s="222">
        <v>657620080.59</v>
      </c>
      <c r="K61" s="161">
        <f t="shared" si="1"/>
        <v>73.73219058582323</v>
      </c>
      <c r="L61" s="160">
        <v>608696039.58</v>
      </c>
      <c r="M61" s="161">
        <f t="shared" si="2"/>
        <v>68.24683996705623</v>
      </c>
      <c r="N61" s="161">
        <v>560262751.39</v>
      </c>
      <c r="O61" s="160">
        <f t="shared" si="3"/>
        <v>62.81651242547739</v>
      </c>
      <c r="P61" s="133"/>
    </row>
    <row r="62" spans="1:16" ht="17.25" customHeight="1">
      <c r="A62" s="387" t="s">
        <v>137</v>
      </c>
      <c r="B62" s="387"/>
      <c r="C62" s="387"/>
      <c r="D62" s="387"/>
      <c r="E62" s="387"/>
      <c r="F62" s="387"/>
      <c r="G62" s="387"/>
      <c r="H62" s="225">
        <v>1010000</v>
      </c>
      <c r="I62" s="226">
        <v>1441500</v>
      </c>
      <c r="J62" s="222">
        <v>392686.47</v>
      </c>
      <c r="K62" s="203">
        <f t="shared" si="1"/>
        <v>27.24151716961498</v>
      </c>
      <c r="L62" s="160">
        <v>388186.51</v>
      </c>
      <c r="M62" s="203">
        <f t="shared" si="2"/>
        <v>26.929345126604233</v>
      </c>
      <c r="N62" s="253">
        <v>388186.51</v>
      </c>
      <c r="O62" s="200">
        <f t="shared" si="3"/>
        <v>26.929345126604233</v>
      </c>
      <c r="P62" s="133"/>
    </row>
    <row r="63" spans="1:16" ht="17.25" customHeight="1">
      <c r="A63" s="410" t="s">
        <v>170</v>
      </c>
      <c r="B63" s="410"/>
      <c r="C63" s="410"/>
      <c r="D63" s="410"/>
      <c r="E63" s="410"/>
      <c r="F63" s="410"/>
      <c r="G63" s="411"/>
      <c r="H63" s="227">
        <f>H42+H45+H48+H51+H54+H57+H60</f>
        <v>5322123802</v>
      </c>
      <c r="I63" s="228">
        <f>I42+I45+I48+I51+I54+I57+I60</f>
        <v>6165547283</v>
      </c>
      <c r="J63" s="229">
        <f>J42+J45+J48+J51+J54+J57+J60</f>
        <v>4961692882.2300005</v>
      </c>
      <c r="K63" s="163">
        <f t="shared" si="1"/>
        <v>80.47449244141983</v>
      </c>
      <c r="L63" s="230">
        <f>L42+L45+L48+L51+L54+L57+L60</f>
        <v>4401735522.09</v>
      </c>
      <c r="M63" s="163">
        <f t="shared" si="2"/>
        <v>71.39245423073336</v>
      </c>
      <c r="N63" s="230">
        <f>N42+N45+N48+N51+N54+N57+N60</f>
        <v>4158124697.46</v>
      </c>
      <c r="O63" s="164">
        <f t="shared" si="3"/>
        <v>67.44129120418911</v>
      </c>
      <c r="P63" s="133"/>
    </row>
    <row r="64" spans="1:16" ht="17.25" customHeight="1">
      <c r="A64" s="334" t="s">
        <v>171</v>
      </c>
      <c r="B64" s="334"/>
      <c r="C64" s="334"/>
      <c r="D64" s="334"/>
      <c r="E64" s="334"/>
      <c r="F64" s="334"/>
      <c r="G64" s="334"/>
      <c r="H64" s="334"/>
      <c r="I64" s="335"/>
      <c r="J64" s="321" t="s">
        <v>55</v>
      </c>
      <c r="K64" s="322"/>
      <c r="L64" s="321" t="s">
        <v>56</v>
      </c>
      <c r="M64" s="322"/>
      <c r="N64" s="349" t="s">
        <v>134</v>
      </c>
      <c r="O64" s="349"/>
      <c r="P64" s="133"/>
    </row>
    <row r="65" spans="1:16" ht="17.25" customHeight="1">
      <c r="A65" s="338"/>
      <c r="B65" s="338"/>
      <c r="C65" s="338"/>
      <c r="D65" s="338"/>
      <c r="E65" s="338"/>
      <c r="F65" s="338"/>
      <c r="G65" s="338"/>
      <c r="H65" s="338"/>
      <c r="I65" s="339"/>
      <c r="J65" s="412" t="s">
        <v>59</v>
      </c>
      <c r="K65" s="413"/>
      <c r="L65" s="412" t="s">
        <v>60</v>
      </c>
      <c r="M65" s="413"/>
      <c r="N65" s="414" t="s">
        <v>64</v>
      </c>
      <c r="O65" s="414"/>
      <c r="P65" s="133"/>
    </row>
    <row r="66" spans="1:16" ht="17.25" customHeight="1">
      <c r="A66" s="403" t="s">
        <v>185</v>
      </c>
      <c r="B66" s="403"/>
      <c r="C66" s="403"/>
      <c r="D66" s="403"/>
      <c r="E66" s="403"/>
      <c r="F66" s="403"/>
      <c r="G66" s="403"/>
      <c r="H66" s="403"/>
      <c r="I66" s="404"/>
      <c r="J66" s="381">
        <f>J63</f>
        <v>4961692882.2300005</v>
      </c>
      <c r="K66" s="382"/>
      <c r="L66" s="381">
        <f>L63</f>
        <v>4401735522.09</v>
      </c>
      <c r="M66" s="382"/>
      <c r="N66" s="381">
        <f>N63</f>
        <v>4158124697.46</v>
      </c>
      <c r="O66" s="396"/>
      <c r="P66" s="133"/>
    </row>
    <row r="67" spans="1:16" ht="17.25" customHeight="1">
      <c r="A67" s="408" t="s">
        <v>172</v>
      </c>
      <c r="B67" s="408"/>
      <c r="C67" s="408"/>
      <c r="D67" s="408"/>
      <c r="E67" s="408"/>
      <c r="F67" s="408"/>
      <c r="G67" s="408"/>
      <c r="H67" s="408"/>
      <c r="I67" s="409"/>
      <c r="J67" s="397">
        <v>0</v>
      </c>
      <c r="K67" s="405"/>
      <c r="L67" s="397">
        <v>0</v>
      </c>
      <c r="M67" s="405"/>
      <c r="N67" s="397">
        <v>0</v>
      </c>
      <c r="O67" s="398"/>
      <c r="P67" s="133"/>
    </row>
    <row r="68" spans="1:16" ht="17.25" customHeight="1">
      <c r="A68" s="390" t="s">
        <v>173</v>
      </c>
      <c r="B68" s="390"/>
      <c r="C68" s="390"/>
      <c r="D68" s="390"/>
      <c r="E68" s="390"/>
      <c r="F68" s="390"/>
      <c r="G68" s="390"/>
      <c r="H68" s="390"/>
      <c r="I68" s="391"/>
      <c r="J68" s="397">
        <v>0</v>
      </c>
      <c r="K68" s="405"/>
      <c r="L68" s="397">
        <v>0</v>
      </c>
      <c r="M68" s="405"/>
      <c r="N68" s="397">
        <v>0</v>
      </c>
      <c r="O68" s="398"/>
      <c r="P68" s="133"/>
    </row>
    <row r="69" spans="1:16" ht="17.25" customHeight="1">
      <c r="A69" s="392" t="s">
        <v>174</v>
      </c>
      <c r="B69" s="392"/>
      <c r="C69" s="392"/>
      <c r="D69" s="392"/>
      <c r="E69" s="392"/>
      <c r="F69" s="392"/>
      <c r="G69" s="392"/>
      <c r="H69" s="392"/>
      <c r="I69" s="393"/>
      <c r="J69" s="399">
        <v>0</v>
      </c>
      <c r="K69" s="406"/>
      <c r="L69" s="399">
        <v>0</v>
      </c>
      <c r="M69" s="406"/>
      <c r="N69" s="399">
        <v>0</v>
      </c>
      <c r="O69" s="400"/>
      <c r="P69" s="133"/>
    </row>
    <row r="70" spans="1:18" ht="17.25" customHeight="1">
      <c r="A70" s="394" t="s">
        <v>186</v>
      </c>
      <c r="B70" s="394"/>
      <c r="C70" s="394"/>
      <c r="D70" s="394"/>
      <c r="E70" s="394"/>
      <c r="F70" s="394"/>
      <c r="G70" s="394"/>
      <c r="H70" s="394"/>
      <c r="I70" s="395"/>
      <c r="J70" s="401">
        <f>J66-J67-J68-J69</f>
        <v>4961692882.2300005</v>
      </c>
      <c r="K70" s="407"/>
      <c r="L70" s="401">
        <f>L66-L67-L68-L69</f>
        <v>4401735522.09</v>
      </c>
      <c r="M70" s="407"/>
      <c r="N70" s="401">
        <f>N66-N67-N68-N69</f>
        <v>4158124697.46</v>
      </c>
      <c r="O70" s="402"/>
      <c r="P70" s="133"/>
      <c r="Q70" s="526"/>
      <c r="R70" s="527"/>
    </row>
    <row r="71" spans="1:18" ht="17.25" customHeight="1">
      <c r="A71" s="418" t="s">
        <v>175</v>
      </c>
      <c r="B71" s="418"/>
      <c r="C71" s="418"/>
      <c r="D71" s="418"/>
      <c r="E71" s="418"/>
      <c r="F71" s="418"/>
      <c r="G71" s="418"/>
      <c r="H71" s="418"/>
      <c r="I71" s="419"/>
      <c r="J71" s="430">
        <f>L37*0.12</f>
        <v>5094404843.938801</v>
      </c>
      <c r="K71" s="431"/>
      <c r="L71" s="431"/>
      <c r="M71" s="431"/>
      <c r="N71" s="431"/>
      <c r="O71" s="431"/>
      <c r="P71" s="133"/>
      <c r="Q71" s="526"/>
      <c r="R71" s="527"/>
    </row>
    <row r="72" spans="1:18" ht="17.25" customHeight="1">
      <c r="A72" s="418" t="s">
        <v>176</v>
      </c>
      <c r="B72" s="418"/>
      <c r="C72" s="418"/>
      <c r="D72" s="418"/>
      <c r="E72" s="418"/>
      <c r="F72" s="418"/>
      <c r="G72" s="418"/>
      <c r="H72" s="418"/>
      <c r="I72" s="419"/>
      <c r="J72" s="432">
        <v>0</v>
      </c>
      <c r="K72" s="432"/>
      <c r="L72" s="432"/>
      <c r="M72" s="432"/>
      <c r="N72" s="432"/>
      <c r="O72" s="432"/>
      <c r="P72" s="133"/>
      <c r="Q72" s="525"/>
      <c r="R72" s="525"/>
    </row>
    <row r="73" spans="1:18" ht="17.25" customHeight="1">
      <c r="A73" s="418" t="s">
        <v>253</v>
      </c>
      <c r="B73" s="418"/>
      <c r="C73" s="418"/>
      <c r="D73" s="418"/>
      <c r="E73" s="418"/>
      <c r="F73" s="418"/>
      <c r="G73" s="418"/>
      <c r="H73" s="418"/>
      <c r="I73" s="419"/>
      <c r="J73" s="420">
        <f>J70-J71</f>
        <v>-132711961.70880032</v>
      </c>
      <c r="K73" s="436"/>
      <c r="L73" s="420">
        <f>L70-J71</f>
        <v>-692669321.8488007</v>
      </c>
      <c r="M73" s="436"/>
      <c r="N73" s="420">
        <f>N70-J71</f>
        <v>-936280146.4788008</v>
      </c>
      <c r="O73" s="421"/>
      <c r="P73" s="133"/>
      <c r="Q73" s="524"/>
      <c r="R73" s="527"/>
    </row>
    <row r="74" spans="1:18" ht="17.25" customHeight="1">
      <c r="A74" s="418" t="s">
        <v>222</v>
      </c>
      <c r="B74" s="418"/>
      <c r="C74" s="418"/>
      <c r="D74" s="418"/>
      <c r="E74" s="418"/>
      <c r="F74" s="418"/>
      <c r="G74" s="418"/>
      <c r="H74" s="418"/>
      <c r="I74" s="419"/>
      <c r="J74" s="422">
        <f>L73</f>
        <v>-692669321.8488007</v>
      </c>
      <c r="K74" s="423"/>
      <c r="L74" s="433"/>
      <c r="M74" s="434"/>
      <c r="N74" s="433"/>
      <c r="O74" s="435"/>
      <c r="P74" s="133"/>
      <c r="Q74" s="524"/>
      <c r="R74" s="527"/>
    </row>
    <row r="75" spans="1:18" ht="35.25" customHeight="1">
      <c r="A75" s="394" t="s">
        <v>177</v>
      </c>
      <c r="B75" s="394"/>
      <c r="C75" s="394"/>
      <c r="D75" s="394"/>
      <c r="E75" s="394"/>
      <c r="F75" s="394"/>
      <c r="G75" s="394"/>
      <c r="H75" s="394"/>
      <c r="I75" s="395"/>
      <c r="J75" s="424">
        <f>(J70/L37)*100</f>
        <v>11.68739360351379</v>
      </c>
      <c r="K75" s="425"/>
      <c r="L75" s="426">
        <f>(L70/L37)*100</f>
        <v>10.368399819642315</v>
      </c>
      <c r="M75" s="427"/>
      <c r="N75" s="416"/>
      <c r="O75" s="417"/>
      <c r="P75" s="133"/>
      <c r="Q75" s="524"/>
      <c r="R75" s="527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24"/>
      <c r="R76" s="527"/>
    </row>
    <row r="77" spans="1:16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15" t="str">
        <f>A5</f>
        <v>GOVERNO DO ESTADO DO RIO DE JANEIRO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133"/>
    </row>
    <row r="83" spans="1:16" ht="16.5">
      <c r="A83" s="415" t="str">
        <f>A6</f>
        <v>RELATÓRIO RESUMIDO DA EXECUÇÃO ORÇAMENTÁRIA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133"/>
    </row>
    <row r="84" spans="1:16" ht="16.5">
      <c r="A84" s="454" t="str">
        <f>A7</f>
        <v>DEMONSTRATIVO DAS RECEITAS E DESPESAS COM AÇÕES E SERVIÇOS PÚBLICOS DE SAÚDE 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133"/>
    </row>
    <row r="85" spans="1:16" ht="16.5">
      <c r="A85" s="415" t="str">
        <f>A8</f>
        <v>ORÇAMENTOS FISCAL E DA SEGURIDADE SOCIAL</v>
      </c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133"/>
    </row>
    <row r="86" spans="1:16" ht="16.5">
      <c r="A86" s="415" t="str">
        <f>A9</f>
        <v>JANEIRO A OUTUBRO 2021/BIMESTRE SETEMBRO - OUTUBRO</v>
      </c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19/11/2021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9" t="s">
        <v>178</v>
      </c>
      <c r="B89" s="439"/>
      <c r="C89" s="439"/>
      <c r="D89" s="439"/>
      <c r="E89" s="439"/>
      <c r="F89" s="439"/>
      <c r="G89" s="439"/>
      <c r="H89" s="440"/>
      <c r="I89" s="445" t="s">
        <v>68</v>
      </c>
      <c r="J89" s="445"/>
      <c r="K89" s="445"/>
      <c r="L89" s="445"/>
      <c r="M89" s="445"/>
      <c r="N89" s="445"/>
      <c r="O89" s="445"/>
      <c r="P89" s="133"/>
      <c r="Q89" s="133"/>
    </row>
    <row r="90" spans="1:17" ht="28.5" customHeight="1">
      <c r="A90" s="441"/>
      <c r="B90" s="441"/>
      <c r="C90" s="441"/>
      <c r="D90" s="441"/>
      <c r="E90" s="441"/>
      <c r="F90" s="441"/>
      <c r="G90" s="441"/>
      <c r="H90" s="442"/>
      <c r="I90" s="491" t="s">
        <v>258</v>
      </c>
      <c r="J90" s="492"/>
      <c r="K90" s="428" t="s">
        <v>141</v>
      </c>
      <c r="L90" s="429"/>
      <c r="M90" s="446"/>
      <c r="N90" s="453" t="s">
        <v>264</v>
      </c>
      <c r="O90" s="447"/>
      <c r="P90" s="133"/>
      <c r="Q90" s="133"/>
    </row>
    <row r="91" spans="1:17" ht="36" customHeight="1">
      <c r="A91" s="443"/>
      <c r="B91" s="443"/>
      <c r="C91" s="443"/>
      <c r="D91" s="443"/>
      <c r="E91" s="443"/>
      <c r="F91" s="443"/>
      <c r="G91" s="443"/>
      <c r="H91" s="444"/>
      <c r="I91" s="471" t="s">
        <v>61</v>
      </c>
      <c r="J91" s="472"/>
      <c r="K91" s="157" t="s">
        <v>256</v>
      </c>
      <c r="L91" s="172" t="s">
        <v>257</v>
      </c>
      <c r="M91" s="172" t="s">
        <v>236</v>
      </c>
      <c r="N91" s="428" t="s">
        <v>259</v>
      </c>
      <c r="O91" s="429"/>
      <c r="P91" s="133"/>
      <c r="Q91" s="133"/>
    </row>
    <row r="92" spans="1:17" ht="18" customHeight="1" hidden="1">
      <c r="A92" s="489" t="s">
        <v>288</v>
      </c>
      <c r="B92" s="489"/>
      <c r="C92" s="489"/>
      <c r="D92" s="489"/>
      <c r="E92" s="489"/>
      <c r="F92" s="489"/>
      <c r="G92" s="489"/>
      <c r="H92" s="489"/>
      <c r="I92" s="497"/>
      <c r="J92" s="498"/>
      <c r="K92" s="173"/>
      <c r="L92" s="173"/>
      <c r="M92" s="173"/>
      <c r="N92" s="456"/>
      <c r="O92" s="457"/>
      <c r="P92" s="133"/>
      <c r="Q92" s="133"/>
    </row>
    <row r="93" spans="1:17" ht="18" customHeight="1">
      <c r="A93" s="511" t="s">
        <v>288</v>
      </c>
      <c r="B93" s="511"/>
      <c r="C93" s="511"/>
      <c r="D93" s="511"/>
      <c r="E93" s="511"/>
      <c r="F93" s="511"/>
      <c r="G93" s="511"/>
      <c r="H93" s="511"/>
      <c r="I93" s="261"/>
      <c r="J93" s="262"/>
      <c r="K93" s="263"/>
      <c r="L93" s="263"/>
      <c r="M93" s="263"/>
      <c r="N93" s="264"/>
      <c r="O93" s="265"/>
      <c r="P93" s="133"/>
      <c r="Q93" s="133"/>
    </row>
    <row r="94" spans="1:17" ht="18" customHeight="1">
      <c r="A94" s="389" t="s">
        <v>280</v>
      </c>
      <c r="B94" s="389"/>
      <c r="C94" s="389"/>
      <c r="D94" s="389"/>
      <c r="E94" s="389"/>
      <c r="F94" s="389"/>
      <c r="G94" s="389"/>
      <c r="H94" s="476"/>
      <c r="I94" s="450">
        <v>0</v>
      </c>
      <c r="J94" s="451"/>
      <c r="K94" s="236">
        <v>0</v>
      </c>
      <c r="L94" s="236">
        <v>0</v>
      </c>
      <c r="M94" s="236">
        <v>0</v>
      </c>
      <c r="N94" s="450">
        <v>0</v>
      </c>
      <c r="O94" s="452"/>
      <c r="P94" s="133"/>
      <c r="Q94" s="133"/>
    </row>
    <row r="95" spans="1:17" ht="16.5" customHeight="1">
      <c r="A95" s="389" t="s">
        <v>281</v>
      </c>
      <c r="B95" s="389"/>
      <c r="C95" s="389"/>
      <c r="D95" s="389"/>
      <c r="E95" s="389"/>
      <c r="F95" s="389"/>
      <c r="G95" s="389"/>
      <c r="H95" s="389"/>
      <c r="I95" s="450">
        <v>0</v>
      </c>
      <c r="J95" s="451"/>
      <c r="K95" s="236">
        <v>0</v>
      </c>
      <c r="L95" s="236">
        <v>0</v>
      </c>
      <c r="M95" s="236">
        <v>0</v>
      </c>
      <c r="N95" s="450">
        <v>0</v>
      </c>
      <c r="O95" s="452"/>
      <c r="P95" s="133"/>
      <c r="Q95" s="133"/>
    </row>
    <row r="96" spans="1:17" ht="18.75" customHeight="1">
      <c r="A96" s="475" t="s">
        <v>282</v>
      </c>
      <c r="B96" s="475"/>
      <c r="C96" s="475"/>
      <c r="D96" s="475"/>
      <c r="E96" s="475"/>
      <c r="F96" s="475"/>
      <c r="G96" s="475"/>
      <c r="H96" s="475"/>
      <c r="I96" s="437">
        <v>0</v>
      </c>
      <c r="J96" s="474"/>
      <c r="K96" s="237">
        <v>0</v>
      </c>
      <c r="L96" s="237">
        <v>0</v>
      </c>
      <c r="M96" s="237">
        <v>0</v>
      </c>
      <c r="N96" s="437">
        <v>0</v>
      </c>
      <c r="O96" s="438"/>
      <c r="P96" s="268"/>
      <c r="Q96" s="133"/>
    </row>
    <row r="97" spans="1:17" ht="16.5">
      <c r="A97" s="377" t="s">
        <v>179</v>
      </c>
      <c r="B97" s="377"/>
      <c r="C97" s="377"/>
      <c r="D97" s="377"/>
      <c r="E97" s="377"/>
      <c r="F97" s="377"/>
      <c r="G97" s="377"/>
      <c r="H97" s="377"/>
      <c r="I97" s="370">
        <f>I92+I95+I96</f>
        <v>0</v>
      </c>
      <c r="J97" s="473"/>
      <c r="K97" s="238">
        <f>K92+K95+K96</f>
        <v>0</v>
      </c>
      <c r="L97" s="238">
        <f>L92+L95+L96</f>
        <v>0</v>
      </c>
      <c r="M97" s="238">
        <f>M92+M95+M96</f>
        <v>0</v>
      </c>
      <c r="N97" s="370">
        <f>N92+N95+N96</f>
        <v>0</v>
      </c>
      <c r="O97" s="371"/>
      <c r="P97" s="268"/>
      <c r="Q97" s="133"/>
    </row>
    <row r="98" spans="1:17" ht="10.5" customHeight="1">
      <c r="A98" s="174"/>
      <c r="B98" s="174"/>
      <c r="C98" s="174"/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  <c r="P98" s="133"/>
      <c r="Q98" s="133"/>
    </row>
    <row r="99" spans="1:18" ht="15.75" customHeight="1">
      <c r="A99" s="324" t="s">
        <v>180</v>
      </c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528"/>
      <c r="Q99" s="528"/>
      <c r="R99" s="528"/>
    </row>
    <row r="100" spans="1:18" ht="15.75">
      <c r="A100" s="348"/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528"/>
      <c r="Q100" s="528"/>
      <c r="R100" s="528"/>
    </row>
    <row r="101" spans="1:18" ht="26.25" customHeight="1">
      <c r="A101" s="440" t="s">
        <v>287</v>
      </c>
      <c r="B101" s="453" t="s">
        <v>225</v>
      </c>
      <c r="C101" s="455"/>
      <c r="D101" s="448" t="s">
        <v>226</v>
      </c>
      <c r="E101" s="448" t="s">
        <v>230</v>
      </c>
      <c r="F101" s="448" t="s">
        <v>227</v>
      </c>
      <c r="G101" s="448" t="s">
        <v>228</v>
      </c>
      <c r="H101" s="448" t="s">
        <v>260</v>
      </c>
      <c r="I101" s="448" t="s">
        <v>229</v>
      </c>
      <c r="J101" s="447" t="s">
        <v>261</v>
      </c>
      <c r="K101" s="447"/>
      <c r="L101" s="453" t="s">
        <v>266</v>
      </c>
      <c r="M101" s="455"/>
      <c r="N101" s="447" t="s">
        <v>231</v>
      </c>
      <c r="O101" s="447"/>
      <c r="P101" s="528"/>
      <c r="Q101" s="528"/>
      <c r="R101" s="528"/>
    </row>
    <row r="102" spans="1:18" ht="139.5" customHeight="1">
      <c r="A102" s="444"/>
      <c r="B102" s="428"/>
      <c r="C102" s="446"/>
      <c r="D102" s="449"/>
      <c r="E102" s="449"/>
      <c r="F102" s="449"/>
      <c r="G102" s="449"/>
      <c r="H102" s="449"/>
      <c r="I102" s="449"/>
      <c r="J102" s="429"/>
      <c r="K102" s="429"/>
      <c r="L102" s="428"/>
      <c r="M102" s="446"/>
      <c r="N102" s="429"/>
      <c r="O102" s="429"/>
      <c r="P102" s="528"/>
      <c r="Q102" s="528"/>
      <c r="R102" s="528"/>
    </row>
    <row r="103" spans="1:18" ht="16.5" customHeight="1" hidden="1">
      <c r="A103" s="259" t="s">
        <v>292</v>
      </c>
      <c r="B103" s="464"/>
      <c r="C103" s="465"/>
      <c r="D103" s="176"/>
      <c r="E103" s="176"/>
      <c r="F103" s="176"/>
      <c r="G103" s="177"/>
      <c r="H103" s="176"/>
      <c r="I103" s="173"/>
      <c r="J103" s="522"/>
      <c r="K103" s="523"/>
      <c r="L103" s="497"/>
      <c r="M103" s="498"/>
      <c r="N103" s="499"/>
      <c r="O103" s="499"/>
      <c r="P103" s="528"/>
      <c r="Q103" s="528"/>
      <c r="R103" s="528"/>
    </row>
    <row r="104" spans="1:18" ht="16.5">
      <c r="A104" s="260" t="s">
        <v>224</v>
      </c>
      <c r="B104" s="356">
        <f>5176471868.8</f>
        <v>5176471868.8</v>
      </c>
      <c r="C104" s="357"/>
      <c r="D104" s="224">
        <f>5191164543.23</f>
        <v>5191164543.23</v>
      </c>
      <c r="E104" s="224">
        <f>D104-B104</f>
        <v>14692674.429999352</v>
      </c>
      <c r="F104" s="224">
        <f>5191164543.23-4936080871.59</f>
        <v>255083671.6399994</v>
      </c>
      <c r="G104" s="254">
        <v>0</v>
      </c>
      <c r="H104" s="254">
        <f>(F104-(E104+G104))</f>
        <v>240390997.21000004</v>
      </c>
      <c r="I104" s="224">
        <f>239503446.61</f>
        <v>239503446.61</v>
      </c>
      <c r="J104" s="330">
        <f>F104-I104-L104</f>
        <v>14692068.109999375</v>
      </c>
      <c r="K104" s="331"/>
      <c r="L104" s="356">
        <f>888156.92</f>
        <v>888156.92</v>
      </c>
      <c r="M104" s="357"/>
      <c r="N104" s="354">
        <f>((E104+G104)-L104)</f>
        <v>13804517.509999352</v>
      </c>
      <c r="O104" s="500"/>
      <c r="P104" s="528"/>
      <c r="Q104" s="528"/>
      <c r="R104" s="528"/>
    </row>
    <row r="105" spans="1:18" ht="16.5">
      <c r="A105" s="257" t="s">
        <v>201</v>
      </c>
      <c r="B105" s="356">
        <f>4977256321.56</f>
        <v>4977256321.56</v>
      </c>
      <c r="C105" s="357"/>
      <c r="D105" s="224">
        <v>4999474003.93</v>
      </c>
      <c r="E105" s="224">
        <f>D105-B105</f>
        <v>22217682.369999886</v>
      </c>
      <c r="F105" s="224">
        <f>4999474004.47-4368506061.63</f>
        <v>630967942.8400002</v>
      </c>
      <c r="G105" s="254">
        <v>0</v>
      </c>
      <c r="H105" s="254">
        <f>(F105-(E105+G105))</f>
        <v>608750260.4700003</v>
      </c>
      <c r="I105" s="224">
        <f>546798257.36+913.63</f>
        <v>546799170.99</v>
      </c>
      <c r="J105" s="519">
        <f>F105-I105-L105</f>
        <v>82325638.00000015</v>
      </c>
      <c r="K105" s="520"/>
      <c r="L105" s="356">
        <f>22754.41+1820379.44</f>
        <v>1843133.8499999999</v>
      </c>
      <c r="M105" s="357"/>
      <c r="N105" s="356">
        <f>((E105+G105)-L105)</f>
        <v>20374548.519999884</v>
      </c>
      <c r="O105" s="521"/>
      <c r="P105" s="528"/>
      <c r="Q105" s="528"/>
      <c r="R105" s="528"/>
    </row>
    <row r="106" spans="1:18" ht="16.5">
      <c r="A106" s="257" t="s">
        <v>138</v>
      </c>
      <c r="B106" s="503">
        <v>5030189927.88</v>
      </c>
      <c r="C106" s="504"/>
      <c r="D106" s="231">
        <v>5095917250.07</v>
      </c>
      <c r="E106" s="231">
        <f>D106-B106</f>
        <v>65727322.18999958</v>
      </c>
      <c r="F106" s="232">
        <v>0</v>
      </c>
      <c r="G106" s="232">
        <v>0</v>
      </c>
      <c r="H106" s="232">
        <v>0</v>
      </c>
      <c r="I106" s="231">
        <v>0</v>
      </c>
      <c r="J106" s="397">
        <v>0</v>
      </c>
      <c r="K106" s="405"/>
      <c r="L106" s="509">
        <v>0</v>
      </c>
      <c r="M106" s="510"/>
      <c r="N106" s="501">
        <f>((E106+G106)-L106)</f>
        <v>65727322.18999958</v>
      </c>
      <c r="O106" s="501"/>
      <c r="P106" s="528"/>
      <c r="Q106" s="528"/>
      <c r="R106" s="528"/>
    </row>
    <row r="107" spans="1:18" ht="16.5">
      <c r="A107" s="258" t="s">
        <v>139</v>
      </c>
      <c r="B107" s="505">
        <v>4530802746.36</v>
      </c>
      <c r="C107" s="506"/>
      <c r="D107" s="233">
        <v>4612357436.97</v>
      </c>
      <c r="E107" s="233">
        <f>D107-B107</f>
        <v>81554690.61000061</v>
      </c>
      <c r="F107" s="234">
        <v>0</v>
      </c>
      <c r="G107" s="234">
        <v>0</v>
      </c>
      <c r="H107" s="234">
        <v>0</v>
      </c>
      <c r="I107" s="233">
        <v>0</v>
      </c>
      <c r="J107" s="399">
        <v>0</v>
      </c>
      <c r="K107" s="406"/>
      <c r="L107" s="507">
        <v>0</v>
      </c>
      <c r="M107" s="508"/>
      <c r="N107" s="502">
        <f>((E107+G107)-L107)</f>
        <v>81554690.61000061</v>
      </c>
      <c r="O107" s="502"/>
      <c r="P107" s="528"/>
      <c r="Q107" s="528"/>
      <c r="R107" s="528"/>
    </row>
    <row r="108" spans="1:18" ht="16.5" customHeight="1" hidden="1">
      <c r="A108" s="179" t="s">
        <v>223</v>
      </c>
      <c r="B108" s="493"/>
      <c r="C108" s="494"/>
      <c r="D108" s="209"/>
      <c r="E108" s="209"/>
      <c r="F108" s="209"/>
      <c r="G108" s="211"/>
      <c r="H108" s="210"/>
      <c r="I108" s="209"/>
      <c r="J108" s="495"/>
      <c r="K108" s="496"/>
      <c r="L108" s="493"/>
      <c r="M108" s="494"/>
      <c r="N108" s="512"/>
      <c r="O108" s="512"/>
      <c r="P108" s="528"/>
      <c r="Q108" s="528"/>
      <c r="R108" s="528"/>
    </row>
    <row r="109" spans="1:18" ht="10.5" customHeight="1">
      <c r="A109" s="178"/>
      <c r="B109" s="178"/>
      <c r="C109" s="180"/>
      <c r="D109" s="180"/>
      <c r="E109" s="180"/>
      <c r="F109" s="180"/>
      <c r="G109" s="181"/>
      <c r="H109" s="181"/>
      <c r="I109" s="180"/>
      <c r="J109" s="182"/>
      <c r="K109" s="273"/>
      <c r="L109" s="180"/>
      <c r="M109" s="180"/>
      <c r="N109" s="180"/>
      <c r="O109" s="180"/>
      <c r="P109" s="528"/>
      <c r="Q109" s="528"/>
      <c r="R109" s="528"/>
    </row>
    <row r="110" spans="1:18" ht="15.75" customHeight="1">
      <c r="A110" s="377" t="s">
        <v>283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8"/>
      <c r="N110" s="370">
        <v>0</v>
      </c>
      <c r="O110" s="371"/>
      <c r="P110" s="528"/>
      <c r="Q110" s="528"/>
      <c r="R110" s="528"/>
    </row>
    <row r="111" spans="1:18" ht="16.5">
      <c r="A111" s="377" t="s">
        <v>284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N111" s="370">
        <v>0</v>
      </c>
      <c r="O111" s="371"/>
      <c r="P111" s="528"/>
      <c r="Q111" s="528"/>
      <c r="R111" s="528"/>
    </row>
    <row r="112" spans="1:18" ht="16.5">
      <c r="A112" s="377" t="s">
        <v>285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8"/>
      <c r="N112" s="370">
        <f>N110-N111</f>
        <v>0</v>
      </c>
      <c r="O112" s="371"/>
      <c r="P112" s="528"/>
      <c r="Q112" s="528"/>
      <c r="R112" s="528"/>
    </row>
    <row r="113" spans="1:17" ht="10.5" customHeight="1">
      <c r="A113" s="183"/>
      <c r="B113" s="183"/>
      <c r="C113" s="183"/>
      <c r="D113" s="183"/>
      <c r="E113" s="184"/>
      <c r="F113" s="184"/>
      <c r="G113" s="184"/>
      <c r="H113" s="184"/>
      <c r="I113" s="184"/>
      <c r="J113" s="184"/>
      <c r="K113" s="185"/>
      <c r="L113" s="185"/>
      <c r="M113" s="185"/>
      <c r="N113" s="185"/>
      <c r="O113" s="184"/>
      <c r="P113" s="133"/>
      <c r="Q113" s="133"/>
    </row>
    <row r="114" spans="1:19" ht="15.75" customHeight="1">
      <c r="A114" s="439" t="s">
        <v>140</v>
      </c>
      <c r="B114" s="439"/>
      <c r="C114" s="439"/>
      <c r="D114" s="439"/>
      <c r="E114" s="439"/>
      <c r="F114" s="439"/>
      <c r="G114" s="439"/>
      <c r="H114" s="440"/>
      <c r="I114" s="469" t="s">
        <v>74</v>
      </c>
      <c r="J114" s="445"/>
      <c r="K114" s="445"/>
      <c r="L114" s="445"/>
      <c r="M114" s="445"/>
      <c r="N114" s="445"/>
      <c r="O114" s="445"/>
      <c r="P114" s="466"/>
      <c r="Q114" s="467"/>
      <c r="R114" s="468"/>
      <c r="S114" s="468"/>
    </row>
    <row r="115" spans="1:19" ht="27" customHeight="1">
      <c r="A115" s="441"/>
      <c r="B115" s="441"/>
      <c r="C115" s="441"/>
      <c r="D115" s="441"/>
      <c r="E115" s="441"/>
      <c r="F115" s="441"/>
      <c r="G115" s="441"/>
      <c r="H115" s="442"/>
      <c r="I115" s="453" t="s">
        <v>262</v>
      </c>
      <c r="J115" s="455"/>
      <c r="K115" s="469" t="s">
        <v>141</v>
      </c>
      <c r="L115" s="445"/>
      <c r="M115" s="470"/>
      <c r="N115" s="447" t="s">
        <v>265</v>
      </c>
      <c r="O115" s="447"/>
      <c r="P115" s="467"/>
      <c r="Q115" s="467"/>
      <c r="R115" s="468"/>
      <c r="S115" s="468"/>
    </row>
    <row r="116" spans="1:19" ht="37.5" customHeight="1">
      <c r="A116" s="443"/>
      <c r="B116" s="443"/>
      <c r="C116" s="443"/>
      <c r="D116" s="443"/>
      <c r="E116" s="443"/>
      <c r="F116" s="443"/>
      <c r="G116" s="443"/>
      <c r="H116" s="444"/>
      <c r="I116" s="471" t="s">
        <v>263</v>
      </c>
      <c r="J116" s="472"/>
      <c r="K116" s="172" t="s">
        <v>238</v>
      </c>
      <c r="L116" s="142" t="s">
        <v>239</v>
      </c>
      <c r="M116" s="172" t="s">
        <v>240</v>
      </c>
      <c r="N116" s="429"/>
      <c r="O116" s="429"/>
      <c r="P116" s="467"/>
      <c r="Q116" s="467"/>
      <c r="R116" s="468"/>
      <c r="S116" s="468"/>
    </row>
    <row r="117" spans="1:19" ht="15" customHeight="1">
      <c r="A117" s="463" t="s">
        <v>290</v>
      </c>
      <c r="B117" s="463"/>
      <c r="C117" s="463"/>
      <c r="D117" s="463"/>
      <c r="E117" s="463"/>
      <c r="F117" s="463"/>
      <c r="G117" s="463"/>
      <c r="H117" s="463"/>
      <c r="I117" s="464">
        <f>N112</f>
        <v>0</v>
      </c>
      <c r="J117" s="465"/>
      <c r="K117" s="235">
        <v>0</v>
      </c>
      <c r="L117" s="235">
        <v>0</v>
      </c>
      <c r="M117" s="235">
        <v>0</v>
      </c>
      <c r="N117" s="452">
        <v>0</v>
      </c>
      <c r="O117" s="452"/>
      <c r="P117" s="458"/>
      <c r="Q117" s="458"/>
      <c r="R117" s="459"/>
      <c r="S117" s="460"/>
    </row>
    <row r="118" spans="1:19" ht="15" customHeight="1">
      <c r="A118" s="461" t="s">
        <v>291</v>
      </c>
      <c r="B118" s="461"/>
      <c r="C118" s="461"/>
      <c r="D118" s="461"/>
      <c r="E118" s="461"/>
      <c r="F118" s="461"/>
      <c r="G118" s="461"/>
      <c r="H118" s="461"/>
      <c r="I118" s="450">
        <v>0</v>
      </c>
      <c r="J118" s="451"/>
      <c r="K118" s="236">
        <v>0</v>
      </c>
      <c r="L118" s="236">
        <v>0</v>
      </c>
      <c r="M118" s="236">
        <v>0</v>
      </c>
      <c r="N118" s="452">
        <v>0</v>
      </c>
      <c r="O118" s="462"/>
      <c r="P118" s="458"/>
      <c r="Q118" s="458"/>
      <c r="R118" s="132"/>
      <c r="S118" s="132"/>
    </row>
    <row r="119" spans="1:19" ht="18" customHeight="1">
      <c r="A119" s="475" t="s">
        <v>286</v>
      </c>
      <c r="B119" s="475"/>
      <c r="C119" s="475"/>
      <c r="D119" s="475"/>
      <c r="E119" s="475"/>
      <c r="F119" s="475"/>
      <c r="G119" s="475"/>
      <c r="H119" s="475"/>
      <c r="I119" s="437">
        <v>0</v>
      </c>
      <c r="J119" s="474"/>
      <c r="K119" s="237">
        <v>0</v>
      </c>
      <c r="L119" s="237">
        <v>0</v>
      </c>
      <c r="M119" s="237">
        <v>0</v>
      </c>
      <c r="N119" s="452">
        <v>0</v>
      </c>
      <c r="O119" s="452"/>
      <c r="P119" s="458"/>
      <c r="Q119" s="458"/>
      <c r="R119" s="459"/>
      <c r="S119" s="460"/>
    </row>
    <row r="120" spans="1:19" ht="16.5">
      <c r="A120" s="377" t="s">
        <v>237</v>
      </c>
      <c r="B120" s="377"/>
      <c r="C120" s="377"/>
      <c r="D120" s="377"/>
      <c r="E120" s="377"/>
      <c r="F120" s="377"/>
      <c r="G120" s="377"/>
      <c r="H120" s="377"/>
      <c r="I120" s="370">
        <f>I117+I118+I119</f>
        <v>0</v>
      </c>
      <c r="J120" s="473"/>
      <c r="K120" s="238">
        <f>K117+K118+K119</f>
        <v>0</v>
      </c>
      <c r="L120" s="238">
        <f>L117+L118+L119</f>
        <v>0</v>
      </c>
      <c r="M120" s="238">
        <f>M117+M118+M119</f>
        <v>0</v>
      </c>
      <c r="N120" s="370">
        <f>N117+N118+N119</f>
        <v>0</v>
      </c>
      <c r="O120" s="371"/>
      <c r="P120" s="458"/>
      <c r="Q120" s="458"/>
      <c r="R120" s="459"/>
      <c r="S120" s="460"/>
    </row>
    <row r="121" spans="1:17" ht="10.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3"/>
      <c r="Q121" s="133"/>
    </row>
    <row r="122" spans="1:17" ht="15.75" customHeight="1">
      <c r="A122" s="334" t="s">
        <v>181</v>
      </c>
      <c r="B122" s="334"/>
      <c r="C122" s="334"/>
      <c r="D122" s="334"/>
      <c r="E122" s="334"/>
      <c r="F122" s="334"/>
      <c r="G122" s="335"/>
      <c r="H122" s="324" t="s">
        <v>37</v>
      </c>
      <c r="I122" s="322"/>
      <c r="J122" s="321" t="s">
        <v>37</v>
      </c>
      <c r="K122" s="322"/>
      <c r="L122" s="323" t="s">
        <v>38</v>
      </c>
      <c r="M122" s="323"/>
      <c r="N122" s="324"/>
      <c r="O122" s="324"/>
      <c r="P122" s="133"/>
      <c r="Q122" s="133"/>
    </row>
    <row r="123" spans="1:17" ht="17.25" customHeight="1">
      <c r="A123" s="336"/>
      <c r="B123" s="336"/>
      <c r="C123" s="336"/>
      <c r="D123" s="336"/>
      <c r="E123" s="336"/>
      <c r="F123" s="336"/>
      <c r="G123" s="337"/>
      <c r="H123" s="349" t="s">
        <v>40</v>
      </c>
      <c r="I123" s="345"/>
      <c r="J123" s="344" t="s">
        <v>41</v>
      </c>
      <c r="K123" s="345"/>
      <c r="L123" s="324" t="s">
        <v>44</v>
      </c>
      <c r="M123" s="324"/>
      <c r="N123" s="321" t="s">
        <v>43</v>
      </c>
      <c r="O123" s="324"/>
      <c r="P123" s="133"/>
      <c r="Q123" s="133"/>
    </row>
    <row r="124" spans="1:17" ht="15" customHeight="1">
      <c r="A124" s="338"/>
      <c r="B124" s="338"/>
      <c r="C124" s="338"/>
      <c r="D124" s="338"/>
      <c r="E124" s="338"/>
      <c r="F124" s="338"/>
      <c r="G124" s="339"/>
      <c r="H124" s="348"/>
      <c r="I124" s="347"/>
      <c r="J124" s="346" t="s">
        <v>45</v>
      </c>
      <c r="K124" s="347"/>
      <c r="L124" s="348" t="s">
        <v>46</v>
      </c>
      <c r="M124" s="348"/>
      <c r="N124" s="344" t="s">
        <v>241</v>
      </c>
      <c r="O124" s="349"/>
      <c r="P124" s="133"/>
      <c r="Q124" s="133"/>
    </row>
    <row r="125" spans="1:17" ht="16.5">
      <c r="A125" s="489" t="s">
        <v>202</v>
      </c>
      <c r="B125" s="489"/>
      <c r="C125" s="489"/>
      <c r="D125" s="489"/>
      <c r="E125" s="489"/>
      <c r="F125" s="489"/>
      <c r="G125" s="490"/>
      <c r="H125" s="168"/>
      <c r="I125" s="239">
        <f>I126+I127+I128</f>
        <v>710497320</v>
      </c>
      <c r="J125" s="513">
        <f>J126+J127+J128</f>
        <v>710497320</v>
      </c>
      <c r="K125" s="514">
        <f>K126+K130+K133+K137</f>
        <v>0</v>
      </c>
      <c r="L125" s="515">
        <f>L126+L127+L128</f>
        <v>772977919.88</v>
      </c>
      <c r="M125" s="516">
        <f>M126+M130+M133+M137</f>
        <v>0</v>
      </c>
      <c r="N125" s="517">
        <f aca="true" t="shared" si="4" ref="N125:N131">(L125/J125)*100</f>
        <v>108.79392477933625</v>
      </c>
      <c r="O125" s="518"/>
      <c r="P125" s="133"/>
      <c r="Q125" s="133"/>
    </row>
    <row r="126" spans="1:17" s="107" customFormat="1" ht="15.75" customHeight="1">
      <c r="A126" s="389" t="s">
        <v>200</v>
      </c>
      <c r="B126" s="389"/>
      <c r="C126" s="389"/>
      <c r="D126" s="389"/>
      <c r="E126" s="389"/>
      <c r="F126" s="389"/>
      <c r="G126" s="476"/>
      <c r="H126" s="144"/>
      <c r="I126" s="218">
        <v>710497320</v>
      </c>
      <c r="J126" s="356">
        <v>710497320</v>
      </c>
      <c r="K126" s="357"/>
      <c r="L126" s="332">
        <v>772977919.88</v>
      </c>
      <c r="M126" s="333"/>
      <c r="N126" s="342">
        <f t="shared" si="4"/>
        <v>108.79392477933625</v>
      </c>
      <c r="O126" s="343"/>
      <c r="P126" s="166"/>
      <c r="Q126" s="166"/>
    </row>
    <row r="127" spans="1:17" s="107" customFormat="1" ht="15.75" customHeight="1">
      <c r="A127" s="389" t="s">
        <v>182</v>
      </c>
      <c r="B127" s="389"/>
      <c r="C127" s="389"/>
      <c r="D127" s="389"/>
      <c r="E127" s="389"/>
      <c r="F127" s="389"/>
      <c r="G127" s="476"/>
      <c r="H127" s="144"/>
      <c r="I127" s="218">
        <v>0</v>
      </c>
      <c r="J127" s="354">
        <v>0</v>
      </c>
      <c r="K127" s="355"/>
      <c r="L127" s="330">
        <v>0</v>
      </c>
      <c r="M127" s="331"/>
      <c r="N127" s="366">
        <v>0</v>
      </c>
      <c r="O127" s="367"/>
      <c r="P127" s="166"/>
      <c r="Q127" s="166"/>
    </row>
    <row r="128" spans="1:17" s="107" customFormat="1" ht="15.75" customHeight="1">
      <c r="A128" s="389" t="s">
        <v>183</v>
      </c>
      <c r="B128" s="389"/>
      <c r="C128" s="389"/>
      <c r="D128" s="389"/>
      <c r="E128" s="389"/>
      <c r="F128" s="389"/>
      <c r="G128" s="476"/>
      <c r="H128" s="144"/>
      <c r="I128" s="218">
        <v>0</v>
      </c>
      <c r="J128" s="354">
        <v>0</v>
      </c>
      <c r="K128" s="355"/>
      <c r="L128" s="330">
        <v>0</v>
      </c>
      <c r="M128" s="331"/>
      <c r="N128" s="366">
        <v>0</v>
      </c>
      <c r="O128" s="367"/>
      <c r="P128" s="166"/>
      <c r="Q128" s="166"/>
    </row>
    <row r="129" spans="1:17" s="107" customFormat="1" ht="13.5" customHeight="1">
      <c r="A129" s="389" t="s">
        <v>203</v>
      </c>
      <c r="B129" s="389"/>
      <c r="C129" s="389"/>
      <c r="D129" s="389"/>
      <c r="E129" s="389"/>
      <c r="F129" s="389"/>
      <c r="G129" s="476"/>
      <c r="H129" s="144"/>
      <c r="I129" s="218">
        <v>0</v>
      </c>
      <c r="J129" s="354">
        <v>0</v>
      </c>
      <c r="K129" s="355"/>
      <c r="L129" s="330">
        <v>0</v>
      </c>
      <c r="M129" s="331"/>
      <c r="N129" s="366">
        <v>0</v>
      </c>
      <c r="O129" s="367"/>
      <c r="P129" s="166"/>
      <c r="Q129" s="166"/>
    </row>
    <row r="130" spans="1:17" s="107" customFormat="1" ht="16.5">
      <c r="A130" s="475" t="s">
        <v>204</v>
      </c>
      <c r="B130" s="475"/>
      <c r="C130" s="475"/>
      <c r="D130" s="475"/>
      <c r="E130" s="475"/>
      <c r="F130" s="475"/>
      <c r="G130" s="477"/>
      <c r="H130" s="144"/>
      <c r="I130" s="218">
        <v>765544957</v>
      </c>
      <c r="J130" s="379">
        <v>765544298.92</v>
      </c>
      <c r="K130" s="380"/>
      <c r="L130" s="360">
        <v>445116477.14</v>
      </c>
      <c r="M130" s="361"/>
      <c r="N130" s="342">
        <f t="shared" si="4"/>
        <v>58.14379099523737</v>
      </c>
      <c r="O130" s="343"/>
      <c r="P130" s="166"/>
      <c r="Q130" s="166"/>
    </row>
    <row r="131" spans="1:17" s="107" customFormat="1" ht="21.75" customHeight="1">
      <c r="A131" s="377" t="s">
        <v>205</v>
      </c>
      <c r="B131" s="377"/>
      <c r="C131" s="377"/>
      <c r="D131" s="377"/>
      <c r="E131" s="377"/>
      <c r="F131" s="377"/>
      <c r="G131" s="378"/>
      <c r="H131" s="148"/>
      <c r="I131" s="219">
        <f>I125+I129+I130</f>
        <v>1476042277</v>
      </c>
      <c r="J131" s="362">
        <f>J125+J129+J130</f>
        <v>1476041618.92</v>
      </c>
      <c r="K131" s="363">
        <f>K109+K121-K127</f>
        <v>0</v>
      </c>
      <c r="L131" s="362">
        <f>L125+L129+L130</f>
        <v>1218094397.02</v>
      </c>
      <c r="M131" s="363">
        <f>M109+M121-M127</f>
        <v>0</v>
      </c>
      <c r="N131" s="370">
        <f t="shared" si="4"/>
        <v>82.52439371670721</v>
      </c>
      <c r="O131" s="371"/>
      <c r="P131" s="166"/>
      <c r="Q131" s="166"/>
    </row>
    <row r="132" spans="1:17" s="107" customFormat="1" ht="10.5" customHeight="1">
      <c r="A132" s="186"/>
      <c r="B132" s="186"/>
      <c r="C132" s="186"/>
      <c r="D132" s="186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66"/>
      <c r="Q132" s="166"/>
    </row>
    <row r="133" spans="1:17" s="107" customFormat="1" ht="16.5" customHeight="1">
      <c r="A133" s="324" t="s">
        <v>142</v>
      </c>
      <c r="B133" s="324"/>
      <c r="C133" s="324"/>
      <c r="D133" s="324"/>
      <c r="E133" s="324"/>
      <c r="F133" s="324"/>
      <c r="G133" s="324"/>
      <c r="H133" s="323"/>
      <c r="I133" s="323"/>
      <c r="J133" s="323"/>
      <c r="K133" s="323"/>
      <c r="L133" s="323"/>
      <c r="M133" s="323"/>
      <c r="N133" s="323"/>
      <c r="O133" s="323"/>
      <c r="P133" s="166"/>
      <c r="Q133" s="166"/>
    </row>
    <row r="134" spans="1:17" s="107" customFormat="1" ht="17.25" customHeight="1">
      <c r="A134" s="334" t="s">
        <v>143</v>
      </c>
      <c r="B134" s="334"/>
      <c r="C134" s="334"/>
      <c r="D134" s="334"/>
      <c r="E134" s="334"/>
      <c r="F134" s="334"/>
      <c r="G134" s="335"/>
      <c r="H134" s="150" t="s">
        <v>248</v>
      </c>
      <c r="I134" s="150" t="s">
        <v>249</v>
      </c>
      <c r="J134" s="346" t="s">
        <v>55</v>
      </c>
      <c r="K134" s="347"/>
      <c r="L134" s="346" t="s">
        <v>56</v>
      </c>
      <c r="M134" s="347"/>
      <c r="N134" s="346" t="s">
        <v>134</v>
      </c>
      <c r="O134" s="348"/>
      <c r="P134" s="166"/>
      <c r="Q134" s="166"/>
    </row>
    <row r="135" spans="1:17" s="107" customFormat="1" ht="17.25" customHeight="1">
      <c r="A135" s="336"/>
      <c r="B135" s="336"/>
      <c r="C135" s="336"/>
      <c r="D135" s="336"/>
      <c r="E135" s="336"/>
      <c r="F135" s="336"/>
      <c r="G135" s="337"/>
      <c r="H135" s="151" t="s">
        <v>40</v>
      </c>
      <c r="I135" s="152" t="s">
        <v>41</v>
      </c>
      <c r="J135" s="150" t="s">
        <v>242</v>
      </c>
      <c r="K135" s="150" t="s">
        <v>244</v>
      </c>
      <c r="L135" s="150" t="s">
        <v>245</v>
      </c>
      <c r="M135" s="154" t="s">
        <v>43</v>
      </c>
      <c r="N135" s="150" t="s">
        <v>245</v>
      </c>
      <c r="O135" s="155" t="s">
        <v>43</v>
      </c>
      <c r="P135" s="166"/>
      <c r="Q135" s="166"/>
    </row>
    <row r="136" spans="1:17" s="107" customFormat="1" ht="17.25" customHeight="1">
      <c r="A136" s="338"/>
      <c r="B136" s="338"/>
      <c r="C136" s="338"/>
      <c r="D136" s="338"/>
      <c r="E136" s="338"/>
      <c r="F136" s="338"/>
      <c r="G136" s="339"/>
      <c r="H136" s="156"/>
      <c r="I136" s="157" t="s">
        <v>51</v>
      </c>
      <c r="J136" s="157" t="s">
        <v>59</v>
      </c>
      <c r="K136" s="157" t="s">
        <v>243</v>
      </c>
      <c r="L136" s="157" t="s">
        <v>60</v>
      </c>
      <c r="M136" s="157" t="s">
        <v>246</v>
      </c>
      <c r="N136" s="157" t="s">
        <v>64</v>
      </c>
      <c r="O136" s="159" t="s">
        <v>247</v>
      </c>
      <c r="P136" s="166"/>
      <c r="Q136" s="166"/>
    </row>
    <row r="137" spans="1:17" s="107" customFormat="1" ht="16.5">
      <c r="A137" s="389" t="s">
        <v>206</v>
      </c>
      <c r="B137" s="389"/>
      <c r="C137" s="389"/>
      <c r="D137" s="389"/>
      <c r="E137" s="389"/>
      <c r="F137" s="389"/>
      <c r="G137" s="476"/>
      <c r="H137" s="248">
        <f>H138+H139</f>
        <v>489000</v>
      </c>
      <c r="I137" s="248">
        <f>I138+I139</f>
        <v>864696.74</v>
      </c>
      <c r="J137" s="248">
        <f>J138+J139</f>
        <v>486</v>
      </c>
      <c r="K137" s="204">
        <v>0</v>
      </c>
      <c r="L137" s="248">
        <f>L138+L139</f>
        <v>486</v>
      </c>
      <c r="M137" s="204">
        <v>0</v>
      </c>
      <c r="N137" s="187">
        <f>N138+N139</f>
        <v>486</v>
      </c>
      <c r="O137" s="206">
        <v>0</v>
      </c>
      <c r="P137" s="166"/>
      <c r="Q137" s="166"/>
    </row>
    <row r="138" spans="1:17" s="107" customFormat="1" ht="15" customHeight="1">
      <c r="A138" s="387" t="s">
        <v>135</v>
      </c>
      <c r="B138" s="387"/>
      <c r="C138" s="387"/>
      <c r="D138" s="387"/>
      <c r="E138" s="387"/>
      <c r="F138" s="387"/>
      <c r="G138" s="482"/>
      <c r="H138" s="188">
        <v>489000</v>
      </c>
      <c r="I138" s="188">
        <v>864696.74</v>
      </c>
      <c r="J138" s="188">
        <v>486</v>
      </c>
      <c r="K138" s="205">
        <v>0</v>
      </c>
      <c r="L138" s="188">
        <v>486</v>
      </c>
      <c r="M138" s="205">
        <v>0</v>
      </c>
      <c r="N138" s="187">
        <v>486</v>
      </c>
      <c r="O138" s="207">
        <v>0</v>
      </c>
      <c r="P138" s="166"/>
      <c r="Q138" s="166"/>
    </row>
    <row r="139" spans="1:17" s="107" customFormat="1" ht="16.5">
      <c r="A139" s="387" t="s">
        <v>136</v>
      </c>
      <c r="B139" s="387"/>
      <c r="C139" s="387"/>
      <c r="D139" s="387"/>
      <c r="E139" s="387"/>
      <c r="F139" s="387"/>
      <c r="G139" s="482"/>
      <c r="H139" s="188">
        <v>0</v>
      </c>
      <c r="I139" s="188">
        <v>0</v>
      </c>
      <c r="J139" s="188">
        <v>0</v>
      </c>
      <c r="K139" s="205">
        <v>0</v>
      </c>
      <c r="L139" s="188">
        <v>0</v>
      </c>
      <c r="M139" s="205">
        <v>0</v>
      </c>
      <c r="N139" s="187">
        <v>0</v>
      </c>
      <c r="O139" s="207">
        <v>0</v>
      </c>
      <c r="P139" s="166"/>
      <c r="Q139" s="166"/>
    </row>
    <row r="140" spans="1:17" ht="16.5">
      <c r="A140" s="389" t="s">
        <v>207</v>
      </c>
      <c r="B140" s="389"/>
      <c r="C140" s="389"/>
      <c r="D140" s="389"/>
      <c r="E140" s="389"/>
      <c r="F140" s="389"/>
      <c r="G140" s="476"/>
      <c r="H140" s="188">
        <f>H141+H142</f>
        <v>1172369987</v>
      </c>
      <c r="I140" s="249">
        <f>I141+I142</f>
        <v>1770636551.66</v>
      </c>
      <c r="J140" s="188">
        <f>J141+J142</f>
        <v>1088663992.28</v>
      </c>
      <c r="K140" s="188">
        <f aca="true" t="shared" si="5" ref="K140:K158">(J140/I140)*100</f>
        <v>61.484328404909526</v>
      </c>
      <c r="L140" s="188">
        <f>L141+L142</f>
        <v>979767464.85</v>
      </c>
      <c r="M140" s="188">
        <f aca="true" t="shared" si="6" ref="M140:M158">(L140/I140)*100</f>
        <v>55.33419401804692</v>
      </c>
      <c r="N140" s="187">
        <f>N141+N142</f>
        <v>967278706.75</v>
      </c>
      <c r="O140" s="189">
        <f aca="true" t="shared" si="7" ref="O140:O158">(N140/I140)*100</f>
        <v>54.628868123340204</v>
      </c>
      <c r="P140" s="133"/>
      <c r="Q140" s="133"/>
    </row>
    <row r="141" spans="1:17" ht="16.5">
      <c r="A141" s="387" t="s">
        <v>135</v>
      </c>
      <c r="B141" s="387"/>
      <c r="C141" s="387"/>
      <c r="D141" s="387"/>
      <c r="E141" s="387"/>
      <c r="F141" s="387"/>
      <c r="G141" s="482"/>
      <c r="H141" s="249">
        <f>1143556496+3653906</f>
        <v>1147210402</v>
      </c>
      <c r="I141" s="249">
        <f>3653906+1736346452.76</f>
        <v>1740000358.76</v>
      </c>
      <c r="J141" s="249">
        <v>1076505505.01</v>
      </c>
      <c r="K141" s="249">
        <f t="shared" si="5"/>
        <v>61.86811971562838</v>
      </c>
      <c r="L141" s="249">
        <v>976850990.22</v>
      </c>
      <c r="M141" s="249">
        <f t="shared" si="6"/>
        <v>56.140849931556716</v>
      </c>
      <c r="N141" s="266">
        <v>964429134.12</v>
      </c>
      <c r="O141" s="189">
        <f t="shared" si="7"/>
        <v>55.42695030288925</v>
      </c>
      <c r="P141" s="133"/>
      <c r="Q141" s="133"/>
    </row>
    <row r="142" spans="1:17" ht="16.5">
      <c r="A142" s="387" t="s">
        <v>137</v>
      </c>
      <c r="B142" s="387"/>
      <c r="C142" s="387"/>
      <c r="D142" s="387"/>
      <c r="E142" s="387"/>
      <c r="F142" s="387"/>
      <c r="G142" s="482"/>
      <c r="H142" s="249">
        <v>25159585</v>
      </c>
      <c r="I142" s="249">
        <v>30636192.9</v>
      </c>
      <c r="J142" s="188">
        <v>12158487.27</v>
      </c>
      <c r="K142" s="188">
        <f t="shared" si="5"/>
        <v>39.68667813813119</v>
      </c>
      <c r="L142" s="188">
        <v>2916474.63</v>
      </c>
      <c r="M142" s="205">
        <f t="shared" si="6"/>
        <v>9.519703180874018</v>
      </c>
      <c r="N142" s="187">
        <v>2849572.63</v>
      </c>
      <c r="O142" s="207">
        <f t="shared" si="7"/>
        <v>9.301327483154736</v>
      </c>
      <c r="P142" s="133"/>
      <c r="Q142" s="133"/>
    </row>
    <row r="143" spans="1:17" ht="16.5">
      <c r="A143" s="389" t="s">
        <v>208</v>
      </c>
      <c r="B143" s="389"/>
      <c r="C143" s="389"/>
      <c r="D143" s="389"/>
      <c r="E143" s="389"/>
      <c r="F143" s="389"/>
      <c r="G143" s="476"/>
      <c r="H143" s="249">
        <f>H144+H145</f>
        <v>290397356</v>
      </c>
      <c r="I143" s="249">
        <f>I144+I145</f>
        <v>284288447.9</v>
      </c>
      <c r="J143" s="188">
        <f>J144+J145</f>
        <v>5592196.49</v>
      </c>
      <c r="K143" s="188">
        <f t="shared" si="5"/>
        <v>1.9670853780056115</v>
      </c>
      <c r="L143" s="188">
        <f>L144+L145</f>
        <v>5209704.72</v>
      </c>
      <c r="M143" s="205">
        <f t="shared" si="6"/>
        <v>1.8325418280212855</v>
      </c>
      <c r="N143" s="187">
        <f>N144+N145</f>
        <v>5209564.74</v>
      </c>
      <c r="O143" s="207">
        <f t="shared" si="7"/>
        <v>1.832492589298772</v>
      </c>
      <c r="P143" s="133"/>
      <c r="Q143" s="133"/>
    </row>
    <row r="144" spans="1:17" ht="16.5">
      <c r="A144" s="387" t="s">
        <v>135</v>
      </c>
      <c r="B144" s="387"/>
      <c r="C144" s="387"/>
      <c r="D144" s="387"/>
      <c r="E144" s="387"/>
      <c r="F144" s="387"/>
      <c r="G144" s="482"/>
      <c r="H144" s="249">
        <v>278392356</v>
      </c>
      <c r="I144" s="249">
        <v>272283447.9</v>
      </c>
      <c r="J144" s="188">
        <v>5592196.49</v>
      </c>
      <c r="K144" s="188">
        <f t="shared" si="5"/>
        <v>2.053814336908873</v>
      </c>
      <c r="L144" s="188">
        <v>5209704.72</v>
      </c>
      <c r="M144" s="205">
        <f t="shared" si="6"/>
        <v>1.9133387505484136</v>
      </c>
      <c r="N144" s="187">
        <v>5209564.74</v>
      </c>
      <c r="O144" s="207">
        <f t="shared" si="7"/>
        <v>1.9132873408865043</v>
      </c>
      <c r="P144" s="133"/>
      <c r="Q144" s="133"/>
    </row>
    <row r="145" spans="1:17" ht="16.5">
      <c r="A145" s="387" t="s">
        <v>137</v>
      </c>
      <c r="B145" s="387"/>
      <c r="C145" s="387"/>
      <c r="D145" s="387"/>
      <c r="E145" s="387"/>
      <c r="F145" s="387"/>
      <c r="G145" s="482"/>
      <c r="H145" s="249">
        <v>12005000</v>
      </c>
      <c r="I145" s="249">
        <v>12005000</v>
      </c>
      <c r="J145" s="188">
        <v>0</v>
      </c>
      <c r="K145" s="205">
        <f t="shared" si="5"/>
        <v>0</v>
      </c>
      <c r="L145" s="188">
        <v>0</v>
      </c>
      <c r="M145" s="205">
        <f t="shared" si="6"/>
        <v>0</v>
      </c>
      <c r="N145" s="187">
        <v>0</v>
      </c>
      <c r="O145" s="207">
        <f t="shared" si="7"/>
        <v>0</v>
      </c>
      <c r="P145" s="133"/>
      <c r="Q145" s="133"/>
    </row>
    <row r="146" spans="1:17" ht="16.5">
      <c r="A146" s="389" t="s">
        <v>209</v>
      </c>
      <c r="B146" s="389"/>
      <c r="C146" s="389"/>
      <c r="D146" s="389"/>
      <c r="E146" s="389"/>
      <c r="F146" s="389"/>
      <c r="G146" s="476"/>
      <c r="H146" s="249">
        <f>H147+H148</f>
        <v>10897344</v>
      </c>
      <c r="I146" s="249">
        <f>I147+I148</f>
        <v>10897344</v>
      </c>
      <c r="J146" s="188">
        <f>J147+J148</f>
        <v>515248.08</v>
      </c>
      <c r="K146" s="188">
        <f t="shared" si="5"/>
        <v>4.72819872438642</v>
      </c>
      <c r="L146" s="188">
        <f>L147+L148</f>
        <v>402285.78</v>
      </c>
      <c r="M146" s="188">
        <f t="shared" si="6"/>
        <v>3.6915947592367466</v>
      </c>
      <c r="N146" s="187">
        <f>N147+N148</f>
        <v>396625.83</v>
      </c>
      <c r="O146" s="189">
        <f t="shared" si="7"/>
        <v>3.639655956533996</v>
      </c>
      <c r="P146" s="133"/>
      <c r="Q146" s="133"/>
    </row>
    <row r="147" spans="1:17" ht="16.5">
      <c r="A147" s="387" t="s">
        <v>135</v>
      </c>
      <c r="B147" s="387"/>
      <c r="C147" s="387"/>
      <c r="D147" s="387"/>
      <c r="E147" s="387"/>
      <c r="F147" s="387"/>
      <c r="G147" s="482"/>
      <c r="H147" s="249">
        <v>9340856</v>
      </c>
      <c r="I147" s="249">
        <v>9330856</v>
      </c>
      <c r="J147" s="188">
        <v>507206.08</v>
      </c>
      <c r="K147" s="188">
        <f t="shared" si="5"/>
        <v>5.435793672091821</v>
      </c>
      <c r="L147" s="188">
        <v>394243.78</v>
      </c>
      <c r="M147" s="188">
        <f t="shared" si="6"/>
        <v>4.225161978708063</v>
      </c>
      <c r="N147" s="187">
        <v>388583.83</v>
      </c>
      <c r="O147" s="189">
        <f t="shared" si="7"/>
        <v>4.16450355680122</v>
      </c>
      <c r="P147" s="133"/>
      <c r="Q147" s="133"/>
    </row>
    <row r="148" spans="1:17" ht="16.5">
      <c r="A148" s="387" t="s">
        <v>137</v>
      </c>
      <c r="B148" s="387"/>
      <c r="C148" s="387"/>
      <c r="D148" s="387"/>
      <c r="E148" s="387"/>
      <c r="F148" s="387"/>
      <c r="G148" s="482"/>
      <c r="H148" s="249">
        <v>1556488</v>
      </c>
      <c r="I148" s="249">
        <v>1566488</v>
      </c>
      <c r="J148" s="188">
        <v>8042</v>
      </c>
      <c r="K148" s="205">
        <f t="shared" si="5"/>
        <v>0.5133776958393553</v>
      </c>
      <c r="L148" s="188">
        <v>8042</v>
      </c>
      <c r="M148" s="205">
        <f t="shared" si="6"/>
        <v>0.5133776958393553</v>
      </c>
      <c r="N148" s="187">
        <v>8042</v>
      </c>
      <c r="O148" s="207">
        <f t="shared" si="7"/>
        <v>0.5133776958393553</v>
      </c>
      <c r="P148" s="133"/>
      <c r="Q148" s="133"/>
    </row>
    <row r="149" spans="1:17" ht="16.5">
      <c r="A149" s="389" t="s">
        <v>210</v>
      </c>
      <c r="B149" s="389"/>
      <c r="C149" s="389"/>
      <c r="D149" s="389"/>
      <c r="E149" s="389"/>
      <c r="F149" s="389"/>
      <c r="G149" s="476"/>
      <c r="H149" s="249">
        <f>H150+H151</f>
        <v>12332587</v>
      </c>
      <c r="I149" s="249">
        <f>I150+I151</f>
        <v>63332587</v>
      </c>
      <c r="J149" s="188">
        <f>J150+J151</f>
        <v>3753194.79</v>
      </c>
      <c r="K149" s="188">
        <f t="shared" si="5"/>
        <v>5.92616687204014</v>
      </c>
      <c r="L149" s="188">
        <f>L150+L151</f>
        <v>1973432.47</v>
      </c>
      <c r="M149" s="188">
        <f t="shared" si="6"/>
        <v>3.115982724659582</v>
      </c>
      <c r="N149" s="187">
        <f>N150+N151</f>
        <v>1939312.62</v>
      </c>
      <c r="O149" s="189">
        <f t="shared" si="7"/>
        <v>3.062108642427634</v>
      </c>
      <c r="P149" s="133"/>
      <c r="Q149" s="133"/>
    </row>
    <row r="150" spans="1:17" ht="16.5">
      <c r="A150" s="387" t="s">
        <v>135</v>
      </c>
      <c r="B150" s="387"/>
      <c r="C150" s="387"/>
      <c r="D150" s="387"/>
      <c r="E150" s="387"/>
      <c r="F150" s="387"/>
      <c r="G150" s="482"/>
      <c r="H150" s="249">
        <v>12258987</v>
      </c>
      <c r="I150" s="249">
        <v>62554966</v>
      </c>
      <c r="J150" s="188">
        <v>2922798</v>
      </c>
      <c r="K150" s="188">
        <f t="shared" si="5"/>
        <v>4.672367658228764</v>
      </c>
      <c r="L150" s="188">
        <v>1821383.68</v>
      </c>
      <c r="M150" s="188">
        <f t="shared" si="6"/>
        <v>2.9116532171082947</v>
      </c>
      <c r="N150" s="187">
        <v>1787263.83</v>
      </c>
      <c r="O150" s="189">
        <f t="shared" si="7"/>
        <v>2.8571094259726717</v>
      </c>
      <c r="P150" s="133"/>
      <c r="Q150" s="133"/>
    </row>
    <row r="151" spans="1:17" ht="16.5">
      <c r="A151" s="387" t="s">
        <v>137</v>
      </c>
      <c r="B151" s="387"/>
      <c r="C151" s="387"/>
      <c r="D151" s="387"/>
      <c r="E151" s="387"/>
      <c r="F151" s="387"/>
      <c r="G151" s="482"/>
      <c r="H151" s="249">
        <v>73600</v>
      </c>
      <c r="I151" s="249">
        <v>777621</v>
      </c>
      <c r="J151" s="188">
        <v>830396.79</v>
      </c>
      <c r="K151" s="205">
        <f t="shared" si="5"/>
        <v>106.7868267446481</v>
      </c>
      <c r="L151" s="188">
        <v>152048.79</v>
      </c>
      <c r="M151" s="205">
        <f t="shared" si="6"/>
        <v>19.553071483409017</v>
      </c>
      <c r="N151" s="187">
        <v>152048.79</v>
      </c>
      <c r="O151" s="207">
        <f t="shared" si="7"/>
        <v>19.553071483409017</v>
      </c>
      <c r="P151" s="133"/>
      <c r="Q151" s="133"/>
    </row>
    <row r="152" spans="1:17" ht="16.5">
      <c r="A152" s="389" t="s">
        <v>211</v>
      </c>
      <c r="B152" s="389"/>
      <c r="C152" s="389"/>
      <c r="D152" s="389"/>
      <c r="E152" s="389"/>
      <c r="F152" s="389"/>
      <c r="G152" s="476"/>
      <c r="H152" s="249">
        <f>H153+H154</f>
        <v>260000</v>
      </c>
      <c r="I152" s="249">
        <f>I153+I154</f>
        <v>260000</v>
      </c>
      <c r="J152" s="188">
        <f>J153+J154</f>
        <v>0</v>
      </c>
      <c r="K152" s="205">
        <f t="shared" si="5"/>
        <v>0</v>
      </c>
      <c r="L152" s="188">
        <f>L153+L154</f>
        <v>0</v>
      </c>
      <c r="M152" s="205">
        <f t="shared" si="6"/>
        <v>0</v>
      </c>
      <c r="N152" s="187">
        <f>N153+N154</f>
        <v>0</v>
      </c>
      <c r="O152" s="207">
        <f t="shared" si="7"/>
        <v>0</v>
      </c>
      <c r="P152" s="133"/>
      <c r="Q152" s="133"/>
    </row>
    <row r="153" spans="1:17" ht="16.5">
      <c r="A153" s="387" t="s">
        <v>135</v>
      </c>
      <c r="B153" s="387"/>
      <c r="C153" s="387"/>
      <c r="D153" s="387"/>
      <c r="E153" s="387"/>
      <c r="F153" s="387"/>
      <c r="G153" s="482"/>
      <c r="H153" s="249">
        <v>260000</v>
      </c>
      <c r="I153" s="249">
        <v>260000</v>
      </c>
      <c r="J153" s="188">
        <v>0</v>
      </c>
      <c r="K153" s="205">
        <f t="shared" si="5"/>
        <v>0</v>
      </c>
      <c r="L153" s="188">
        <v>0</v>
      </c>
      <c r="M153" s="205">
        <f t="shared" si="6"/>
        <v>0</v>
      </c>
      <c r="N153" s="187">
        <v>0</v>
      </c>
      <c r="O153" s="207">
        <f t="shared" si="7"/>
        <v>0</v>
      </c>
      <c r="P153" s="133"/>
      <c r="Q153" s="133"/>
    </row>
    <row r="154" spans="1:17" ht="16.5">
      <c r="A154" s="387" t="s">
        <v>137</v>
      </c>
      <c r="B154" s="387"/>
      <c r="C154" s="387"/>
      <c r="D154" s="387"/>
      <c r="E154" s="387"/>
      <c r="F154" s="387"/>
      <c r="G154" s="482"/>
      <c r="H154" s="249">
        <v>0</v>
      </c>
      <c r="I154" s="249">
        <v>0</v>
      </c>
      <c r="J154" s="188">
        <v>0</v>
      </c>
      <c r="K154" s="205">
        <v>0</v>
      </c>
      <c r="L154" s="188">
        <v>0</v>
      </c>
      <c r="M154" s="205">
        <v>0</v>
      </c>
      <c r="N154" s="187">
        <v>0</v>
      </c>
      <c r="O154" s="207">
        <v>0</v>
      </c>
      <c r="P154" s="133"/>
      <c r="Q154" s="133"/>
    </row>
    <row r="155" spans="1:17" ht="16.5">
      <c r="A155" s="389" t="s">
        <v>234</v>
      </c>
      <c r="B155" s="389"/>
      <c r="C155" s="389"/>
      <c r="D155" s="389"/>
      <c r="E155" s="389"/>
      <c r="F155" s="389"/>
      <c r="G155" s="476"/>
      <c r="H155" s="249">
        <f>H156+H157</f>
        <v>406769740</v>
      </c>
      <c r="I155" s="249">
        <f>I156+I157</f>
        <v>314267116.76</v>
      </c>
      <c r="J155" s="188">
        <f>J156+J157</f>
        <v>209205000.19</v>
      </c>
      <c r="K155" s="188">
        <f t="shared" si="5"/>
        <v>66.56916649340886</v>
      </c>
      <c r="L155" s="188">
        <f>L156+L157</f>
        <v>205510478.73</v>
      </c>
      <c r="M155" s="188">
        <f t="shared" si="6"/>
        <v>65.39356737311608</v>
      </c>
      <c r="N155" s="187">
        <f>N156+N157</f>
        <v>189381732.46</v>
      </c>
      <c r="O155" s="189">
        <f t="shared" si="7"/>
        <v>60.26138986874257</v>
      </c>
      <c r="P155" s="133"/>
      <c r="Q155" s="133"/>
    </row>
    <row r="156" spans="1:17" ht="16.5">
      <c r="A156" s="387" t="s">
        <v>135</v>
      </c>
      <c r="B156" s="387"/>
      <c r="C156" s="387"/>
      <c r="D156" s="387"/>
      <c r="E156" s="387"/>
      <c r="F156" s="387"/>
      <c r="G156" s="482"/>
      <c r="H156" s="249">
        <v>403804740</v>
      </c>
      <c r="I156" s="249">
        <v>311258400.33</v>
      </c>
      <c r="J156" s="188">
        <v>209160426.16</v>
      </c>
      <c r="K156" s="188">
        <f t="shared" si="5"/>
        <v>67.19832330251828</v>
      </c>
      <c r="L156" s="188">
        <v>205465904.7</v>
      </c>
      <c r="M156" s="188">
        <f t="shared" si="6"/>
        <v>66.01136049088555</v>
      </c>
      <c r="N156" s="187">
        <v>189337158.43</v>
      </c>
      <c r="O156" s="189">
        <f t="shared" si="7"/>
        <v>60.82957382973838</v>
      </c>
      <c r="P156" s="133"/>
      <c r="Q156" s="133"/>
    </row>
    <row r="157" spans="1:17" ht="16.5">
      <c r="A157" s="387" t="s">
        <v>137</v>
      </c>
      <c r="B157" s="387"/>
      <c r="C157" s="387"/>
      <c r="D157" s="387"/>
      <c r="E157" s="387"/>
      <c r="F157" s="387"/>
      <c r="G157" s="482"/>
      <c r="H157" s="190">
        <v>2965000</v>
      </c>
      <c r="I157" s="250">
        <v>3008716.43</v>
      </c>
      <c r="J157" s="190">
        <v>44574.03</v>
      </c>
      <c r="K157" s="190">
        <f t="shared" si="5"/>
        <v>1.4814965463528245</v>
      </c>
      <c r="L157" s="190">
        <v>44574.03</v>
      </c>
      <c r="M157" s="190">
        <f t="shared" si="6"/>
        <v>1.4814965463528245</v>
      </c>
      <c r="N157" s="187">
        <v>44574.03</v>
      </c>
      <c r="O157" s="191">
        <f t="shared" si="7"/>
        <v>1.4814965463528245</v>
      </c>
      <c r="P157" s="133"/>
      <c r="Q157" s="133"/>
    </row>
    <row r="158" spans="1:17" ht="31.5" customHeight="1">
      <c r="A158" s="377" t="s">
        <v>212</v>
      </c>
      <c r="B158" s="377"/>
      <c r="C158" s="377"/>
      <c r="D158" s="377"/>
      <c r="E158" s="377"/>
      <c r="F158" s="377"/>
      <c r="G158" s="378"/>
      <c r="H158" s="163">
        <f>H137+H140+H143+H146+H149+H152+H155</f>
        <v>1893516014</v>
      </c>
      <c r="I158" s="163">
        <f>I137+I140+I143+I146+I149+I152+I155</f>
        <v>2444546744.0600004</v>
      </c>
      <c r="J158" s="163">
        <f>J137+J140+J143+J146+J149+J152+J155</f>
        <v>1307730117.83</v>
      </c>
      <c r="K158" s="163">
        <f t="shared" si="5"/>
        <v>53.49581148356647</v>
      </c>
      <c r="L158" s="163">
        <f>L137+L140+L143+L146+L149+L152+L155</f>
        <v>1192863852.55</v>
      </c>
      <c r="M158" s="163">
        <f t="shared" si="6"/>
        <v>48.79693364213786</v>
      </c>
      <c r="N158" s="163">
        <f>N137+N140+N143+N146+N149+N152+N155</f>
        <v>1164206428.4</v>
      </c>
      <c r="O158" s="164">
        <f t="shared" si="7"/>
        <v>47.62463353294034</v>
      </c>
      <c r="P158" s="133"/>
      <c r="Q158" s="133"/>
    </row>
    <row r="159" spans="1:17" ht="16.5">
      <c r="A159" s="149"/>
      <c r="B159" s="149"/>
      <c r="C159" s="149"/>
      <c r="D159" s="149"/>
      <c r="E159" s="149"/>
      <c r="F159" s="149"/>
      <c r="G159" s="149"/>
      <c r="H159" s="149"/>
      <c r="I159" s="197"/>
      <c r="J159" s="149"/>
      <c r="K159" s="149"/>
      <c r="L159" s="149"/>
      <c r="M159" s="149"/>
      <c r="N159" s="149"/>
      <c r="O159" s="165" t="s">
        <v>255</v>
      </c>
      <c r="P159" s="167"/>
      <c r="Q159" s="167"/>
    </row>
    <row r="160" spans="1:17" ht="15.7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67"/>
      <c r="Q160" s="167"/>
    </row>
    <row r="161" spans="1:17" ht="15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67"/>
      <c r="Q161" s="167"/>
    </row>
    <row r="162" spans="1:17" ht="15.7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67"/>
      <c r="Q162" s="167"/>
    </row>
    <row r="163" spans="1:17" ht="15.7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 t="str">
        <f>O81</f>
        <v>Continuação </v>
      </c>
      <c r="P163" s="167"/>
      <c r="Q163" s="167"/>
    </row>
    <row r="164" spans="1:17" ht="15.75" customHeight="1">
      <c r="A164" s="487" t="str">
        <f>A82</f>
        <v>GOVERNO DO ESTADO DO RIO DE JANEIRO</v>
      </c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487"/>
      <c r="O164" s="487"/>
      <c r="P164" s="167"/>
      <c r="Q164" s="167"/>
    </row>
    <row r="165" spans="1:17" ht="15.75" customHeight="1">
      <c r="A165" s="487" t="str">
        <f>A83</f>
        <v>RELATÓRIO RESUMIDO DA EXECUÇÃO ORÇAMENTÁRIA</v>
      </c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487"/>
      <c r="O165" s="487"/>
      <c r="P165" s="167"/>
      <c r="Q165" s="167"/>
    </row>
    <row r="166" spans="1:17" ht="15.75" customHeight="1">
      <c r="A166" s="488" t="str">
        <f>A84</f>
        <v>DEMONSTRATIVO DAS RECEITAS E DESPESAS COM AÇÕES E SERVIÇOS PÚBLICOS DE SAÚDE </v>
      </c>
      <c r="B166" s="488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167"/>
      <c r="Q166" s="167"/>
    </row>
    <row r="167" spans="1:17" ht="15.75" customHeight="1">
      <c r="A167" s="487" t="str">
        <f>A85</f>
        <v>ORÇAMENTOS FISCAL E DA SEGURIDADE SOCIAL</v>
      </c>
      <c r="B167" s="487"/>
      <c r="C167" s="487"/>
      <c r="D167" s="487"/>
      <c r="E167" s="487"/>
      <c r="F167" s="487"/>
      <c r="G167" s="487"/>
      <c r="H167" s="487"/>
      <c r="I167" s="487"/>
      <c r="J167" s="487"/>
      <c r="K167" s="487"/>
      <c r="L167" s="487"/>
      <c r="M167" s="487"/>
      <c r="N167" s="487"/>
      <c r="O167" s="487"/>
      <c r="P167" s="167"/>
      <c r="Q167" s="167"/>
    </row>
    <row r="168" spans="1:17" ht="15.75" customHeight="1">
      <c r="A168" s="487" t="str">
        <f>A86</f>
        <v>JANEIRO A OUTUBRO 2021/BIMESTRE SETEMBRO - OUTUBRO</v>
      </c>
      <c r="B168" s="487"/>
      <c r="C168" s="487"/>
      <c r="D168" s="487"/>
      <c r="E168" s="487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167"/>
      <c r="Q168" s="167"/>
    </row>
    <row r="169" spans="1:17" ht="15.7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3" t="str">
        <f>O87</f>
        <v> Emissão: 19/11/2021</v>
      </c>
      <c r="P169" s="167"/>
      <c r="Q169" s="167"/>
    </row>
    <row r="170" spans="1:17" ht="15.75" customHeight="1">
      <c r="A170" s="192" t="str">
        <f>A88</f>
        <v>RREO – ANEXO 12  (LC n° 141/2012 art.35)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4">
        <f>O88</f>
        <v>1</v>
      </c>
      <c r="P170" s="167"/>
      <c r="Q170" s="167"/>
    </row>
    <row r="171" spans="1:17" ht="17.25" customHeight="1">
      <c r="A171" s="334" t="s">
        <v>289</v>
      </c>
      <c r="B171" s="334"/>
      <c r="C171" s="334"/>
      <c r="D171" s="334"/>
      <c r="E171" s="334"/>
      <c r="F171" s="334"/>
      <c r="G171" s="335"/>
      <c r="H171" s="153" t="s">
        <v>248</v>
      </c>
      <c r="I171" s="150" t="s">
        <v>249</v>
      </c>
      <c r="J171" s="383" t="s">
        <v>55</v>
      </c>
      <c r="K171" s="384"/>
      <c r="L171" s="383" t="s">
        <v>56</v>
      </c>
      <c r="M171" s="384"/>
      <c r="N171" s="383" t="s">
        <v>134</v>
      </c>
      <c r="O171" s="323"/>
      <c r="P171" s="133"/>
      <c r="Q171" s="133"/>
    </row>
    <row r="172" spans="1:17" ht="17.25" customHeight="1">
      <c r="A172" s="336"/>
      <c r="B172" s="336"/>
      <c r="C172" s="336"/>
      <c r="D172" s="336"/>
      <c r="E172" s="336"/>
      <c r="F172" s="336"/>
      <c r="G172" s="337"/>
      <c r="H172" s="169" t="s">
        <v>40</v>
      </c>
      <c r="I172" s="152" t="s">
        <v>41</v>
      </c>
      <c r="J172" s="150" t="s">
        <v>242</v>
      </c>
      <c r="K172" s="150" t="s">
        <v>244</v>
      </c>
      <c r="L172" s="150" t="s">
        <v>245</v>
      </c>
      <c r="M172" s="154" t="s">
        <v>43</v>
      </c>
      <c r="N172" s="150" t="s">
        <v>245</v>
      </c>
      <c r="O172" s="155" t="s">
        <v>43</v>
      </c>
      <c r="P172" s="133"/>
      <c r="Q172" s="133"/>
    </row>
    <row r="173" spans="1:17" ht="17.25" customHeight="1">
      <c r="A173" s="338"/>
      <c r="B173" s="338"/>
      <c r="C173" s="338"/>
      <c r="D173" s="338"/>
      <c r="E173" s="338"/>
      <c r="F173" s="338"/>
      <c r="G173" s="339"/>
      <c r="H173" s="170"/>
      <c r="I173" s="157" t="s">
        <v>51</v>
      </c>
      <c r="J173" s="157" t="s">
        <v>59</v>
      </c>
      <c r="K173" s="157" t="s">
        <v>243</v>
      </c>
      <c r="L173" s="157" t="s">
        <v>60</v>
      </c>
      <c r="M173" s="157" t="s">
        <v>246</v>
      </c>
      <c r="N173" s="157" t="s">
        <v>64</v>
      </c>
      <c r="O173" s="159" t="s">
        <v>247</v>
      </c>
      <c r="P173" s="133"/>
      <c r="Q173" s="133"/>
    </row>
    <row r="174" spans="1:17" ht="16.5">
      <c r="A174" s="489" t="s">
        <v>213</v>
      </c>
      <c r="B174" s="489"/>
      <c r="C174" s="489"/>
      <c r="D174" s="489"/>
      <c r="E174" s="489"/>
      <c r="F174" s="489"/>
      <c r="G174" s="490"/>
      <c r="H174" s="241">
        <f>H42+H137</f>
        <v>219279646</v>
      </c>
      <c r="I174" s="242">
        <f>I42+I137</f>
        <v>471368342.74</v>
      </c>
      <c r="J174" s="242">
        <f>J42+J137</f>
        <v>399428082.12</v>
      </c>
      <c r="K174" s="204">
        <f>(J174/I174)*100</f>
        <v>84.73799487640153</v>
      </c>
      <c r="L174" s="204">
        <f>L42+L137</f>
        <v>399428082.12</v>
      </c>
      <c r="M174" s="204">
        <f>(L174/I174)*100</f>
        <v>84.73799487640153</v>
      </c>
      <c r="N174" s="204">
        <f>N42+N137</f>
        <v>399428082.12</v>
      </c>
      <c r="O174" s="208">
        <f>(N174/I174)*100</f>
        <v>84.73799487640153</v>
      </c>
      <c r="P174" s="133"/>
      <c r="Q174" s="133"/>
    </row>
    <row r="175" spans="1:17" ht="16.5">
      <c r="A175" s="389" t="s">
        <v>214</v>
      </c>
      <c r="B175" s="389"/>
      <c r="C175" s="389"/>
      <c r="D175" s="389"/>
      <c r="E175" s="389"/>
      <c r="F175" s="389"/>
      <c r="G175" s="476"/>
      <c r="H175" s="243">
        <f>H45+H140</f>
        <v>5318646394</v>
      </c>
      <c r="I175" s="267">
        <f>I45+I140</f>
        <v>6363658269.71</v>
      </c>
      <c r="J175" s="244">
        <f>J45+J140</f>
        <v>4862479339.59</v>
      </c>
      <c r="K175" s="188">
        <f aca="true" t="shared" si="8" ref="K175:K183">(J175/I175)*100</f>
        <v>76.41012658920778</v>
      </c>
      <c r="L175" s="205">
        <f>L45+L140</f>
        <v>4261100266.52</v>
      </c>
      <c r="M175" s="188">
        <f aca="true" t="shared" si="9" ref="M175:M183">(L175/I175)*100</f>
        <v>66.95991654363588</v>
      </c>
      <c r="N175" s="205">
        <f>N45+N140</f>
        <v>4062881437.96</v>
      </c>
      <c r="O175" s="187">
        <f aca="true" t="shared" si="10" ref="O175:O183">(N175/I175)*100</f>
        <v>63.845059960222386</v>
      </c>
      <c r="P175" s="133"/>
      <c r="Q175" s="133"/>
    </row>
    <row r="176" spans="1:17" ht="16.5">
      <c r="A176" s="389" t="s">
        <v>215</v>
      </c>
      <c r="B176" s="389"/>
      <c r="C176" s="389"/>
      <c r="D176" s="389"/>
      <c r="E176" s="389"/>
      <c r="F176" s="389"/>
      <c r="G176" s="476"/>
      <c r="H176" s="243">
        <f>H48+H143</f>
        <v>400542282</v>
      </c>
      <c r="I176" s="244">
        <f>I48+I143</f>
        <v>404333373.9</v>
      </c>
      <c r="J176" s="244">
        <f>J48+J143</f>
        <v>94302186.94</v>
      </c>
      <c r="K176" s="188">
        <f t="shared" si="8"/>
        <v>23.322879838091943</v>
      </c>
      <c r="L176" s="205">
        <f>L48+L143</f>
        <v>85547075.41</v>
      </c>
      <c r="M176" s="188">
        <f t="shared" si="9"/>
        <v>21.157559808841693</v>
      </c>
      <c r="N176" s="205">
        <f>N48+N143</f>
        <v>76150965.44999999</v>
      </c>
      <c r="O176" s="187">
        <f t="shared" si="10"/>
        <v>18.833707619899243</v>
      </c>
      <c r="P176" s="133"/>
      <c r="Q176" s="133"/>
    </row>
    <row r="177" spans="1:17" ht="16.5">
      <c r="A177" s="389" t="s">
        <v>216</v>
      </c>
      <c r="B177" s="389"/>
      <c r="C177" s="389"/>
      <c r="D177" s="389"/>
      <c r="E177" s="389"/>
      <c r="F177" s="389"/>
      <c r="G177" s="476"/>
      <c r="H177" s="243">
        <f>H51+H146</f>
        <v>12241567</v>
      </c>
      <c r="I177" s="244">
        <f>I51+I146</f>
        <v>12241567</v>
      </c>
      <c r="J177" s="244">
        <f>J51+J146</f>
        <v>515248.08</v>
      </c>
      <c r="K177" s="188">
        <f t="shared" si="8"/>
        <v>4.209004288421572</v>
      </c>
      <c r="L177" s="205">
        <f>L51+L146</f>
        <v>402285.78</v>
      </c>
      <c r="M177" s="188">
        <f t="shared" si="9"/>
        <v>3.2862278170760333</v>
      </c>
      <c r="N177" s="205">
        <f>N51+N146</f>
        <v>396625.83</v>
      </c>
      <c r="O177" s="187">
        <f t="shared" si="10"/>
        <v>3.2399923147093834</v>
      </c>
      <c r="P177" s="133"/>
      <c r="Q177" s="133"/>
    </row>
    <row r="178" spans="1:17" ht="16.5">
      <c r="A178" s="389" t="s">
        <v>279</v>
      </c>
      <c r="B178" s="389"/>
      <c r="C178" s="389"/>
      <c r="D178" s="389"/>
      <c r="E178" s="389"/>
      <c r="F178" s="389"/>
      <c r="G178" s="476"/>
      <c r="H178" s="243">
        <f>H54+H149</f>
        <v>45392587</v>
      </c>
      <c r="I178" s="244">
        <f>I54+I149</f>
        <v>149755086</v>
      </c>
      <c r="J178" s="244">
        <f>J54+J149</f>
        <v>45480376.08</v>
      </c>
      <c r="K178" s="188">
        <f t="shared" si="8"/>
        <v>30.3698373756735</v>
      </c>
      <c r="L178" s="205">
        <f>L54+L149</f>
        <v>33526959.99</v>
      </c>
      <c r="M178" s="188">
        <f t="shared" si="9"/>
        <v>22.387860663376735</v>
      </c>
      <c r="N178" s="205">
        <f>N54+N149</f>
        <v>33441344.14</v>
      </c>
      <c r="O178" s="187">
        <f t="shared" si="10"/>
        <v>22.33069008420856</v>
      </c>
      <c r="P178" s="133"/>
      <c r="Q178" s="133"/>
    </row>
    <row r="179" spans="1:17" ht="16.5">
      <c r="A179" s="389" t="s">
        <v>217</v>
      </c>
      <c r="B179" s="389"/>
      <c r="C179" s="389"/>
      <c r="D179" s="389"/>
      <c r="E179" s="389"/>
      <c r="F179" s="389"/>
      <c r="G179" s="476"/>
      <c r="H179" s="243">
        <f>H57+H152</f>
        <v>1125146</v>
      </c>
      <c r="I179" s="244">
        <f>I57+I152</f>
        <v>1125146</v>
      </c>
      <c r="J179" s="244">
        <f>J57+J152</f>
        <v>0</v>
      </c>
      <c r="K179" s="205">
        <f t="shared" si="8"/>
        <v>0</v>
      </c>
      <c r="L179" s="205">
        <f>L57+L152</f>
        <v>0</v>
      </c>
      <c r="M179" s="205">
        <f t="shared" si="9"/>
        <v>0</v>
      </c>
      <c r="N179" s="205">
        <f>N57+N152</f>
        <v>0</v>
      </c>
      <c r="O179" s="208">
        <f t="shared" si="10"/>
        <v>0</v>
      </c>
      <c r="P179" s="133"/>
      <c r="Q179" s="133"/>
    </row>
    <row r="180" spans="1:17" ht="16.5">
      <c r="A180" s="475" t="s">
        <v>235</v>
      </c>
      <c r="B180" s="475"/>
      <c r="C180" s="475"/>
      <c r="D180" s="475"/>
      <c r="E180" s="475"/>
      <c r="F180" s="475"/>
      <c r="G180" s="477"/>
      <c r="H180" s="245">
        <f>H60+H155</f>
        <v>1218412194</v>
      </c>
      <c r="I180" s="246">
        <f>I60+I155</f>
        <v>1207612241.71</v>
      </c>
      <c r="J180" s="246">
        <f>J60+J155</f>
        <v>867217767.25</v>
      </c>
      <c r="K180" s="190">
        <f t="shared" si="8"/>
        <v>71.81260153689767</v>
      </c>
      <c r="L180" s="240">
        <f>L60+L155</f>
        <v>814594704.82</v>
      </c>
      <c r="M180" s="190">
        <f t="shared" si="9"/>
        <v>67.45498900098261</v>
      </c>
      <c r="N180" s="240">
        <f>N60+N155</f>
        <v>750032670.36</v>
      </c>
      <c r="O180" s="187">
        <f t="shared" si="10"/>
        <v>62.10873361948871</v>
      </c>
      <c r="P180" s="133"/>
      <c r="Q180" s="133"/>
    </row>
    <row r="181" spans="1:17" ht="16.5">
      <c r="A181" s="377" t="s">
        <v>218</v>
      </c>
      <c r="B181" s="377"/>
      <c r="C181" s="377"/>
      <c r="D181" s="377"/>
      <c r="E181" s="377"/>
      <c r="F181" s="377"/>
      <c r="G181" s="378"/>
      <c r="H181" s="247">
        <f>H174+H175+H176+H177+H178+H179+H180</f>
        <v>7215639816</v>
      </c>
      <c r="I181" s="229">
        <f>I174+I175+I176+I177+I178+I179+I180</f>
        <v>8610094027.06</v>
      </c>
      <c r="J181" s="229">
        <f>J174+J175+J176+J177+J178+J179+J180</f>
        <v>6269423000.059999</v>
      </c>
      <c r="K181" s="163">
        <f t="shared" si="8"/>
        <v>72.81480295518625</v>
      </c>
      <c r="L181" s="230">
        <f>L174+L175+L176+L177+L178+L179+L180</f>
        <v>5594599374.639999</v>
      </c>
      <c r="M181" s="163">
        <f t="shared" si="9"/>
        <v>64.97721577786683</v>
      </c>
      <c r="N181" s="230">
        <f>N174+N175+N176+N177+N178+N179+N180</f>
        <v>5322331125.86</v>
      </c>
      <c r="O181" s="148">
        <f t="shared" si="10"/>
        <v>61.81501745663701</v>
      </c>
      <c r="P181" s="133"/>
      <c r="Q181" s="133"/>
    </row>
    <row r="182" spans="1:17" ht="16.5">
      <c r="A182" s="478" t="s">
        <v>267</v>
      </c>
      <c r="B182" s="478"/>
      <c r="C182" s="478"/>
      <c r="D182" s="478"/>
      <c r="E182" s="478"/>
      <c r="F182" s="478"/>
      <c r="G182" s="479"/>
      <c r="H182" s="256">
        <v>813127996</v>
      </c>
      <c r="I182" s="269">
        <f>1355497237.74</f>
        <v>1355497237.74</v>
      </c>
      <c r="J182" s="269">
        <v>707690716.67</v>
      </c>
      <c r="K182" s="270">
        <f t="shared" si="8"/>
        <v>52.20893831181257</v>
      </c>
      <c r="L182" s="271">
        <v>675622484.18</v>
      </c>
      <c r="M182" s="270">
        <f t="shared" si="9"/>
        <v>49.84314725026331</v>
      </c>
      <c r="N182" s="271">
        <v>668495435.9</v>
      </c>
      <c r="O182" s="272">
        <f t="shared" si="10"/>
        <v>49.31735877341751</v>
      </c>
      <c r="P182" s="133"/>
      <c r="Q182" s="133"/>
    </row>
    <row r="183" spans="1:17" ht="16.5">
      <c r="A183" s="480" t="s">
        <v>219</v>
      </c>
      <c r="B183" s="480"/>
      <c r="C183" s="480"/>
      <c r="D183" s="480"/>
      <c r="E183" s="480"/>
      <c r="F183" s="480"/>
      <c r="G183" s="481"/>
      <c r="H183" s="247">
        <f>H181-H182</f>
        <v>6402511820</v>
      </c>
      <c r="I183" s="229">
        <f>I181-I182</f>
        <v>7254596789.32</v>
      </c>
      <c r="J183" s="229">
        <f>J181-J182</f>
        <v>5561732283.389999</v>
      </c>
      <c r="K183" s="163">
        <f t="shared" si="8"/>
        <v>76.66494010498027</v>
      </c>
      <c r="L183" s="230">
        <f>L181-L182</f>
        <v>4918976890.459999</v>
      </c>
      <c r="M183" s="163">
        <f t="shared" si="9"/>
        <v>67.8049660554749</v>
      </c>
      <c r="N183" s="230">
        <f>N181-N182</f>
        <v>4653835689.96</v>
      </c>
      <c r="O183" s="148">
        <f t="shared" si="10"/>
        <v>64.15016333934972</v>
      </c>
      <c r="P183" s="133"/>
      <c r="Q183" s="133"/>
    </row>
    <row r="184" spans="1:17" ht="16.5">
      <c r="A184" s="485" t="s">
        <v>272</v>
      </c>
      <c r="B184" s="485"/>
      <c r="C184" s="485"/>
      <c r="D184" s="485"/>
      <c r="E184" s="485"/>
      <c r="F184" s="485"/>
      <c r="G184" s="485"/>
      <c r="H184" s="485"/>
      <c r="I184" s="485"/>
      <c r="J184" s="485"/>
      <c r="K184" s="485"/>
      <c r="L184" s="162"/>
      <c r="M184" s="162"/>
      <c r="N184" s="162"/>
      <c r="O184" s="195" t="s">
        <v>271</v>
      </c>
      <c r="P184" s="133"/>
      <c r="Q184" s="133"/>
    </row>
    <row r="185" spans="1:17" ht="16.5">
      <c r="A185" s="162" t="s">
        <v>144</v>
      </c>
      <c r="B185" s="162"/>
      <c r="C185" s="162"/>
      <c r="D185" s="162"/>
      <c r="E185" s="162"/>
      <c r="F185" s="162"/>
      <c r="G185" s="162"/>
      <c r="H185" s="162"/>
      <c r="I185" s="251"/>
      <c r="J185" s="162"/>
      <c r="K185" s="162"/>
      <c r="L185" s="162"/>
      <c r="M185" s="162"/>
      <c r="N185" s="162"/>
      <c r="O185" s="162"/>
      <c r="P185" s="133"/>
      <c r="Q185" s="133"/>
    </row>
    <row r="186" spans="1:17" ht="16.5">
      <c r="A186" s="483" t="s">
        <v>268</v>
      </c>
      <c r="B186" s="483"/>
      <c r="C186" s="483"/>
      <c r="D186" s="483"/>
      <c r="E186" s="483"/>
      <c r="F186" s="483"/>
      <c r="G186" s="483"/>
      <c r="H186" s="483"/>
      <c r="I186" s="483"/>
      <c r="J186" s="483"/>
      <c r="K186" s="483"/>
      <c r="L186" s="162"/>
      <c r="M186" s="162"/>
      <c r="N186" s="162"/>
      <c r="O186" s="162"/>
      <c r="P186" s="133"/>
      <c r="Q186" s="133"/>
    </row>
    <row r="187" spans="1:17" ht="16.5">
      <c r="A187" s="484" t="s">
        <v>269</v>
      </c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133"/>
      <c r="Q187" s="133"/>
    </row>
    <row r="188" spans="1:17" ht="16.5">
      <c r="A188" s="483" t="s">
        <v>270</v>
      </c>
      <c r="B188" s="483"/>
      <c r="C188" s="483"/>
      <c r="D188" s="483"/>
      <c r="E188" s="483"/>
      <c r="F188" s="483"/>
      <c r="G188" s="483"/>
      <c r="H188" s="483"/>
      <c r="I188" s="483"/>
      <c r="J188" s="483"/>
      <c r="K188" s="483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5"/>
      <c r="I189" s="255"/>
      <c r="J189" s="255"/>
      <c r="K189" s="255"/>
      <c r="L189" s="255"/>
      <c r="M189" s="255"/>
      <c r="N189" s="255"/>
      <c r="O189" s="255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5"/>
      <c r="I190" s="255"/>
      <c r="J190" s="255"/>
      <c r="K190" s="255"/>
      <c r="L190" s="255"/>
      <c r="M190" s="255"/>
      <c r="N190" s="255"/>
      <c r="O190" s="255"/>
      <c r="P190" s="255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255"/>
      <c r="I191" s="255"/>
      <c r="J191" s="255"/>
      <c r="K191" s="255"/>
      <c r="L191" s="255"/>
      <c r="M191" s="255"/>
      <c r="N191" s="255"/>
      <c r="O191" s="255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3"/>
      <c r="Q194" s="133"/>
    </row>
    <row r="195" spans="1:17" ht="16.5">
      <c r="A195" s="415" t="s">
        <v>273</v>
      </c>
      <c r="B195" s="415"/>
      <c r="C195" s="415"/>
      <c r="D195" s="136"/>
      <c r="E195" s="415" t="s">
        <v>276</v>
      </c>
      <c r="F195" s="415"/>
      <c r="G195" s="415"/>
      <c r="H195" s="415"/>
      <c r="I195" s="415"/>
      <c r="J195" s="136"/>
      <c r="K195" s="486" t="s">
        <v>294</v>
      </c>
      <c r="L195" s="486"/>
      <c r="M195" s="486"/>
      <c r="N195" s="486"/>
      <c r="O195" s="486"/>
      <c r="P195" s="133"/>
      <c r="Q195" s="133"/>
    </row>
    <row r="196" spans="1:17" ht="16.5">
      <c r="A196" s="415" t="s">
        <v>274</v>
      </c>
      <c r="B196" s="415"/>
      <c r="C196" s="415"/>
      <c r="D196" s="136"/>
      <c r="E196" s="415" t="s">
        <v>277</v>
      </c>
      <c r="F196" s="415"/>
      <c r="G196" s="415"/>
      <c r="H196" s="415"/>
      <c r="I196" s="415"/>
      <c r="J196" s="136"/>
      <c r="K196" s="486" t="s">
        <v>295</v>
      </c>
      <c r="L196" s="486"/>
      <c r="M196" s="486"/>
      <c r="N196" s="486"/>
      <c r="O196" s="486"/>
      <c r="P196" s="133"/>
      <c r="Q196" s="133"/>
    </row>
    <row r="197" spans="1:17" ht="16.5">
      <c r="A197" s="415" t="s">
        <v>275</v>
      </c>
      <c r="B197" s="415"/>
      <c r="C197" s="415"/>
      <c r="D197" s="136"/>
      <c r="E197" s="415" t="s">
        <v>278</v>
      </c>
      <c r="F197" s="415"/>
      <c r="G197" s="415"/>
      <c r="H197" s="415"/>
      <c r="I197" s="415"/>
      <c r="J197" s="136"/>
      <c r="K197" s="486" t="s">
        <v>296</v>
      </c>
      <c r="L197" s="486"/>
      <c r="M197" s="486"/>
      <c r="N197" s="486"/>
      <c r="O197" s="486"/>
      <c r="P197" s="133"/>
      <c r="Q197" s="133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6"/>
      <c r="L198" s="196"/>
      <c r="M198" s="196"/>
      <c r="N198" s="196"/>
      <c r="O198" s="19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96"/>
      <c r="L199" s="196"/>
      <c r="M199" s="196"/>
      <c r="N199" s="196"/>
      <c r="O199" s="19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6.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</sheetData>
  <sheetProtection/>
  <mergeCells count="375">
    <mergeCell ref="J105:K105"/>
    <mergeCell ref="L105:M105"/>
    <mergeCell ref="N105:O105"/>
    <mergeCell ref="A95:H95"/>
    <mergeCell ref="I95:J95"/>
    <mergeCell ref="I96:J96"/>
    <mergeCell ref="I97:J97"/>
    <mergeCell ref="J103:K103"/>
    <mergeCell ref="A96:H96"/>
    <mergeCell ref="A97:H97"/>
    <mergeCell ref="A130:G130"/>
    <mergeCell ref="H124:I124"/>
    <mergeCell ref="L131:M131"/>
    <mergeCell ref="N131:O131"/>
    <mergeCell ref="N127:O127"/>
    <mergeCell ref="J128:K128"/>
    <mergeCell ref="L128:M128"/>
    <mergeCell ref="N128:O128"/>
    <mergeCell ref="J129:K129"/>
    <mergeCell ref="N129:O129"/>
    <mergeCell ref="A131:G131"/>
    <mergeCell ref="J125:K125"/>
    <mergeCell ref="L125:M125"/>
    <mergeCell ref="N125:O125"/>
    <mergeCell ref="J126:K126"/>
    <mergeCell ref="N126:O126"/>
    <mergeCell ref="A128:G128"/>
    <mergeCell ref="A129:G129"/>
    <mergeCell ref="N130:O130"/>
    <mergeCell ref="J131:K131"/>
    <mergeCell ref="J130:K130"/>
    <mergeCell ref="L130:M130"/>
    <mergeCell ref="L129:M129"/>
    <mergeCell ref="H123:I123"/>
    <mergeCell ref="J123:K123"/>
    <mergeCell ref="L123:M123"/>
    <mergeCell ref="J127:K127"/>
    <mergeCell ref="L127:M127"/>
    <mergeCell ref="N110:O110"/>
    <mergeCell ref="N111:O111"/>
    <mergeCell ref="N112:O112"/>
    <mergeCell ref="L104:M104"/>
    <mergeCell ref="N123:O123"/>
    <mergeCell ref="N108:O108"/>
    <mergeCell ref="A126:G126"/>
    <mergeCell ref="N124:O124"/>
    <mergeCell ref="A122:G124"/>
    <mergeCell ref="H122:I122"/>
    <mergeCell ref="J122:K122"/>
    <mergeCell ref="I114:O114"/>
    <mergeCell ref="N120:O120"/>
    <mergeCell ref="L126:M126"/>
    <mergeCell ref="J124:K124"/>
    <mergeCell ref="L124:M124"/>
    <mergeCell ref="A137:G137"/>
    <mergeCell ref="A138:G138"/>
    <mergeCell ref="J134:K134"/>
    <mergeCell ref="L134:M134"/>
    <mergeCell ref="N134:O134"/>
    <mergeCell ref="A134:G136"/>
    <mergeCell ref="A127:G127"/>
    <mergeCell ref="L122:O122"/>
    <mergeCell ref="I92:J92"/>
    <mergeCell ref="A92:H92"/>
    <mergeCell ref="J107:K107"/>
    <mergeCell ref="L107:M107"/>
    <mergeCell ref="L108:M108"/>
    <mergeCell ref="J104:K104"/>
    <mergeCell ref="L106:M106"/>
    <mergeCell ref="A93:H93"/>
    <mergeCell ref="A94:H94"/>
    <mergeCell ref="B105:C105"/>
    <mergeCell ref="N103:O103"/>
    <mergeCell ref="N104:O104"/>
    <mergeCell ref="N106:O106"/>
    <mergeCell ref="N107:O107"/>
    <mergeCell ref="B103:C103"/>
    <mergeCell ref="B104:C104"/>
    <mergeCell ref="B106:C106"/>
    <mergeCell ref="B107:C107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P119:Q119"/>
    <mergeCell ref="R119:S119"/>
    <mergeCell ref="A120:H120"/>
    <mergeCell ref="I120:J120"/>
    <mergeCell ref="P120:Q120"/>
    <mergeCell ref="R120:S120"/>
    <mergeCell ref="I119:J119"/>
    <mergeCell ref="N119:O119"/>
    <mergeCell ref="A119:H119"/>
    <mergeCell ref="P114:Q116"/>
    <mergeCell ref="R114:S116"/>
    <mergeCell ref="K115:M115"/>
    <mergeCell ref="N115:O116"/>
    <mergeCell ref="A111:M111"/>
    <mergeCell ref="A112:M112"/>
    <mergeCell ref="I116:J116"/>
    <mergeCell ref="P99:R112"/>
    <mergeCell ref="A110:M110"/>
    <mergeCell ref="A114:H116"/>
    <mergeCell ref="P117:Q117"/>
    <mergeCell ref="R117:S117"/>
    <mergeCell ref="A118:H118"/>
    <mergeCell ref="P118:Q118"/>
    <mergeCell ref="I118:J118"/>
    <mergeCell ref="N117:O117"/>
    <mergeCell ref="N118:O118"/>
    <mergeCell ref="A117:H117"/>
    <mergeCell ref="I117:J117"/>
    <mergeCell ref="A99:O100"/>
    <mergeCell ref="A101:A102"/>
    <mergeCell ref="B101:C102"/>
    <mergeCell ref="F101:F102"/>
    <mergeCell ref="G101:G102"/>
    <mergeCell ref="N101:O102"/>
    <mergeCell ref="N97:O97"/>
    <mergeCell ref="J106:K106"/>
    <mergeCell ref="A84:O84"/>
    <mergeCell ref="A85:O85"/>
    <mergeCell ref="A86:O86"/>
    <mergeCell ref="H101:H102"/>
    <mergeCell ref="I101:I102"/>
    <mergeCell ref="L101:M102"/>
    <mergeCell ref="N92:O92"/>
    <mergeCell ref="N95:O95"/>
    <mergeCell ref="N96:O96"/>
    <mergeCell ref="A89:H91"/>
    <mergeCell ref="I89:O89"/>
    <mergeCell ref="K90:M90"/>
    <mergeCell ref="J101:K102"/>
    <mergeCell ref="D101:D102"/>
    <mergeCell ref="E101:E102"/>
    <mergeCell ref="I94:J94"/>
    <mergeCell ref="N94:O94"/>
    <mergeCell ref="N90:O90"/>
    <mergeCell ref="N91:O91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L152 L158:O158 L45 N45 L146 N143 N149 N152 N146 L60 N60 L155 N155" formula="1"/>
    <ignoredError sqref="N15:O37 J75:M75 O174:O181 O183 K182 M182 O182 N125:O131" evalError="1"/>
    <ignoredError sqref="K42:K63 M42:M63 O61 O62:O63 O55 O56:O60 O52 O53:O54 O49 O50:O51 O46 O47:O48 O42:O45 K140:K158 K174:K181 M174:M181 K183 M183 M151 M148 M144:M145 M146 M142 M157 M156 M150 M152:M155 M147 M149 M143 O153:O154 O155 O146 O152 O149 O143 O151 O148 O144:O145 O142 O157 O156 O150 O147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2021-09-22T16:52:04Z</cp:lastPrinted>
  <dcterms:created xsi:type="dcterms:W3CDTF">2004-08-09T19:29:24Z</dcterms:created>
  <dcterms:modified xsi:type="dcterms:W3CDTF">2021-11-25T15:34:23Z</dcterms:modified>
  <cp:category/>
  <cp:version/>
  <cp:contentType/>
  <cp:contentStatus/>
</cp:coreProperties>
</file>