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00" windowHeight="1176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(Estados)'!$A$1:$O$209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<sst xmlns="http://schemas.openxmlformats.org/spreadsheetml/2006/main" count="451" uniqueCount="296">
  <si>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</si>
  <si>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</si>
  <si>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</si>
  <si>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</si>
  <si>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</si>
  <si>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</si>
  <si>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</si>
  <si>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</si>
  <si>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</si>
  <si>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</si>
  <si>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</si>
  <si>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</si>
  <si>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</si>
  <si>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</si>
  <si>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</si>
  <si>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</si>
  <si>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</si>
  <si>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</si>
  <si>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</si>
  <si>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</si>
  <si>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</si>
  <si>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</si>
  <si>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</si>
  <si>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</si>
  <si>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</si>
  <si>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</si>
  <si>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</si>
  <si>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</si>
  <si>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</si>
  <si>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</si>
  <si>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</si>
  <si>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</si>
  <si>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</si>
  <si>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</si>
  <si>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</si>
  <si>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</si>
  <si>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</si>
  <si>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</si>
  <si>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</si>
  <si>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</si>
  <si>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</si>
  <si>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</si>
  <si>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</si>
  <si>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</si>
  <si>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</si>
  <si>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</si>
  <si>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</si>
  <si>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</si>
  <si>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</si>
  <si>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</si>
  <si>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</si>
  <si>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</si>
  <si>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</si>
  <si>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</si>
  <si>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</si>
  <si>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</si>
  <si>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</si>
  <si>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</si>
  <si>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</si>
  <si>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</si>
  <si>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</si>
  <si>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</si>
  <si>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</si>
  <si>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</si>
  <si>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</si>
  <si>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</si>
  <si>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</si>
  <si>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</si>
  <si>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</si>
  <si>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</si>
  <si>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</si>
  <si>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</si>
  <si>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</si>
  <si>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</si>
  <si>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</si>
  <si>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</si>
  <si>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</si>
  <si>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</si>
  <si>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</si>
  <si>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</si>
  <si>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</si>
  <si>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</si>
  <si>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</si>
  <si>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</si>
  <si>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</si>
  <si>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</si>
  <si>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</si>
  <si>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</si>
  <si>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</si>
  <si>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</si>
  <si>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</si>
  <si>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</si>
  <si>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</si>
  <si>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</si>
  <si>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</si>
  <si>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</si>
  <si>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</si>
  <si>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</si>
  <si>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</si>
  <si>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</si>
  <si>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</si>
  <si>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</si>
  <si>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</si>
  <si>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</si>
  <si>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</si>
  <si>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</si>
  <si>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</si>
  <si>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</si>
  <si>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</si>
  <si>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</si>
  <si>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</si>
  <si>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</si>
  <si>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</si>
  <si>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</si>
  <si>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</si>
  <si>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</si>
  <si>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</si>
  <si>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</si>
  <si>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</si>
  <si>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</si>
  <si>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</si>
  <si>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</si>
  <si>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</si>
  <si>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</si>
  <si>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</si>
  <si>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</si>
  <si>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</si>
  <si>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</si>
  <si>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</si>
  <si>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</si>
  <si>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</si>
  <si>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</si>
  <si>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</si>
  <si>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</si>
  <si>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</si>
  <si>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</si>
  <si>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</si>
  <si>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</si>
  <si>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Empenhos de 2018</t>
  </si>
  <si>
    <t>Empenhos de 2017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</si>
  <si>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</si>
  <si>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</si>
  <si>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</si>
  <si>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</si>
  <si>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</si>
  <si>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</si>
  <si>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</si>
  <si>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</si>
  <si>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</si>
  <si>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</si>
  <si>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</si>
  <si>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</si>
  <si>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</si>
  <si>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</si>
  <si>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</si>
  <si>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</si>
  <si>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</si>
  <si>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</si>
  <si>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</si>
  <si>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</si>
  <si>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</si>
  <si>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</si>
  <si>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</si>
  <si>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</si>
  <si>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</si>
  <si>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</si>
  <si>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</si>
  <si>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</si>
  <si>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</si>
  <si>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</si>
  <si>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</si>
  <si>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</si>
  <si>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</si>
  <si>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</si>
  <si>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</si>
  <si>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</si>
  <si>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</si>
  <si>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</si>
  <si>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</si>
  <si>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</si>
  <si>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</si>
  <si>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</si>
  <si>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</si>
  <si>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</si>
  <si>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>DESPESAS TOTAIS COM SAÚDE EXECUTADAS COM COM RECURSOS PRÓPRIOS E COM RECURSOS TRANSFERIDOS DE OUTROS ENTES</t>
  </si>
  <si>
    <t xml:space="preserve">    Compensações Financeiras Provenientes de Impostos e Transferências Constitucionais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</si>
  <si>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</si>
  <si>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</si>
  <si>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</si>
  <si>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</si>
  <si>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</si>
  <si>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</si>
  <si>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</si>
  <si>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</si>
  <si>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</si>
  <si>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</si>
  <si>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</si>
  <si>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</si>
  <si>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</si>
  <si>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</si>
  <si>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</si>
  <si>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</si>
  <si>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</si>
  <si>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</si>
  <si>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</si>
  <si>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</si>
  <si>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</si>
  <si>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</si>
  <si>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</si>
  <si>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</si>
  <si>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</si>
  <si>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</si>
  <si>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</si>
  <si>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</si>
  <si>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</si>
  <si>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</si>
  <si>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</si>
  <si>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</si>
  <si>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</si>
  <si>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</si>
  <si>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</si>
  <si>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</si>
  <si>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</si>
  <si>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</si>
  <si>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</si>
  <si>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</si>
  <si>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</si>
  <si>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</si>
  <si>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</si>
  <si>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</si>
  <si>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</si>
  <si>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</si>
  <si>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</si>
  <si>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</si>
  <si>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</si>
  <si>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</si>
  <si>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</si>
  <si>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</si>
  <si>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</si>
  <si>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</si>
  <si>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</si>
  <si>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</si>
  <si>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</si>
  <si>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</si>
  <si>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</si>
  <si>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</si>
  <si>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</si>
  <si>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</si>
  <si>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</si>
  <si>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</si>
  <si>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</si>
  <si>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</si>
  <si>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</si>
  <si>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</si>
  <si>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</si>
  <si>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</si>
  <si>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</si>
  <si>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</si>
  <si>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</si>
  <si>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</si>
  <si>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</si>
  <si>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</si>
  <si>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</si>
  <si>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</si>
  <si>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</si>
  <si>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</si>
  <si>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</si>
  <si>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</si>
  <si>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</si>
  <si>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</si>
  <si>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</si>
  <si>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</si>
  <si>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</si>
  <si>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</si>
  <si>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</si>
  <si>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</si>
  <si>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</si>
  <si>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</si>
  <si>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</si>
  <si>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</si>
  <si>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>Stephanie Guimarães da Silva</t>
  </si>
  <si>
    <t>Subsecretária de Estado - ID: 4.412.059-1</t>
  </si>
  <si>
    <t>Contadora - CRC-RJ-115174/O-0</t>
  </si>
  <si>
    <t>VIGILÂNCIA EPIDEMIOLÓGICA (XLV) = (IX + XXXVII)</t>
  </si>
  <si>
    <t>Diferença de limite não cumprido em 2020</t>
  </si>
  <si>
    <r>
      <t>Diferença de limite não cumprido em 2019</t>
    </r>
    <r>
      <rPr>
        <sz val="13"/>
        <color indexed="60"/>
        <rFont val="Times New Roman"/>
        <family val="1"/>
      </rPr>
      <t xml:space="preserve"> </t>
    </r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</si>
  <si>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</si>
  <si>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</si>
  <si>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</si>
  <si>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</si>
  <si>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r>
      <t xml:space="preserve"> </t>
    </r>
    <r>
      <rPr>
        <sz val="13"/>
        <rFont val="Times New Roman"/>
        <family val="1"/>
      </rPr>
      <t>Restos a pagar cancelados ou prescritos em 2020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</si>
  <si>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2019 a serem compensados (XXVI)</t>
    </r>
    <r>
      <rPr>
        <sz val="13"/>
        <color indexed="60"/>
        <rFont val="Times New Roman"/>
        <family val="1"/>
      </rPr>
      <t xml:space="preserve"> </t>
    </r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</si>
  <si>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</si>
  <si>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</si>
  <si>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JANEIRO A JUNHO 2020/BIMESTRE MAIO-JUNHO</t>
  </si>
  <si>
    <t xml:space="preserve"> Emissão: 20/07/2020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</si>
</sst>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u val="single"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636363"/>
      <name val="Times New Roman"/>
      <family val="1"/>
    </font>
    <font>
      <sz val="13"/>
      <color rgb="FF00B05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3" fillId="0" borderId="10" xfId="48" applyFont="1" applyBorder="1">
      <alignment/>
      <protection/>
    </xf>
    <xf numFmtId="164" fontId="3" fillId="0" borderId="0" xfId="48" applyNumberFormat="1" applyFont="1" applyAlignment="1">
      <alignment horizontal="right"/>
      <protection/>
    </xf>
    <xf numFmtId="0" fontId="3" fillId="0" borderId="11" xfId="48" applyFont="1" applyBorder="1">
      <alignment/>
      <protection/>
    </xf>
    <xf numFmtId="0" fontId="3" fillId="0" borderId="12" xfId="48" applyFont="1" applyBorder="1">
      <alignment/>
      <protection/>
    </xf>
    <xf numFmtId="0" fontId="3" fillId="0" borderId="13" xfId="48" applyFont="1" applyBorder="1">
      <alignment/>
      <protection/>
    </xf>
    <xf numFmtId="0" fontId="3" fillId="0" borderId="14" xfId="48" applyFont="1" applyBorder="1">
      <alignment/>
      <protection/>
    </xf>
    <xf numFmtId="0" fontId="3" fillId="0" borderId="15" xfId="48" applyFont="1" applyBorder="1">
      <alignment/>
      <protection/>
    </xf>
    <xf numFmtId="0" fontId="3" fillId="0" borderId="16" xfId="48" applyFont="1" applyBorder="1">
      <alignment/>
      <protection/>
    </xf>
    <xf numFmtId="0" fontId="3" fillId="0" borderId="17" xfId="48" applyFont="1" applyBorder="1">
      <alignment/>
      <protection/>
    </xf>
    <xf numFmtId="0" fontId="3" fillId="0" borderId="18" xfId="48" applyFont="1" applyBorder="1">
      <alignment/>
      <protection/>
    </xf>
    <xf numFmtId="0" fontId="3" fillId="0" borderId="19" xfId="48" applyFont="1" applyBorder="1">
      <alignment/>
      <protection/>
    </xf>
    <xf numFmtId="0" fontId="3" fillId="0" borderId="20" xfId="48" applyFont="1" applyBorder="1">
      <alignment/>
      <protection/>
    </xf>
    <xf numFmtId="0" fontId="3" fillId="0" borderId="21" xfId="48" applyFont="1" applyBorder="1">
      <alignment/>
      <protection/>
    </xf>
    <xf numFmtId="0" fontId="3" fillId="0" borderId="22" xfId="48" applyFont="1" applyBorder="1">
      <alignment/>
      <protection/>
    </xf>
    <xf numFmtId="0" fontId="4" fillId="33" borderId="12" xfId="48" applyFont="1" applyFill="1" applyBorder="1" applyAlignment="1">
      <alignment horizontal="center"/>
      <protection/>
    </xf>
    <xf numFmtId="49" fontId="3" fillId="0" borderId="12" xfId="48" applyNumberFormat="1" applyFont="1" applyBorder="1">
      <alignment/>
      <protection/>
    </xf>
    <xf numFmtId="37" fontId="3" fillId="0" borderId="12" xfId="48" applyNumberFormat="1" applyFont="1" applyBorder="1">
      <alignment/>
      <protection/>
    </xf>
    <xf numFmtId="37" fontId="3" fillId="0" borderId="14" xfId="48" applyNumberFormat="1" applyFont="1" applyBorder="1">
      <alignment/>
      <protection/>
    </xf>
    <xf numFmtId="0" fontId="4" fillId="33" borderId="22" xfId="48" applyFont="1" applyFill="1" applyBorder="1" applyAlignment="1">
      <alignment horizontal="center"/>
      <protection/>
    </xf>
    <xf numFmtId="0" fontId="4" fillId="33" borderId="19" xfId="48" applyFont="1" applyFill="1" applyBorder="1" applyAlignment="1">
      <alignment horizontal="center"/>
      <protection/>
    </xf>
    <xf numFmtId="0" fontId="4" fillId="33" borderId="14" xfId="48" applyFont="1" applyFill="1" applyBorder="1" applyAlignment="1">
      <alignment horizontal="center"/>
      <protection/>
    </xf>
    <xf numFmtId="0" fontId="4" fillId="33" borderId="20" xfId="48" applyFont="1" applyFill="1" applyBorder="1" applyAlignment="1">
      <alignment horizontal="center"/>
      <protection/>
    </xf>
    <xf numFmtId="0" fontId="2" fillId="0" borderId="14" xfId="48" applyFont="1" applyBorder="1" applyAlignment="1">
      <alignment horizontal="left" vertical="center" wrapText="1"/>
      <protection/>
    </xf>
    <xf numFmtId="49" fontId="3" fillId="0" borderId="0" xfId="48" applyNumberFormat="1" applyFont="1" applyAlignment="1">
      <alignment horizontal="center"/>
      <protection/>
    </xf>
    <xf numFmtId="166" fontId="3" fillId="0" borderId="0" xfId="48" applyNumberFormat="1" applyFont="1">
      <alignment/>
      <protection/>
    </xf>
    <xf numFmtId="0" fontId="3" fillId="0" borderId="0" xfId="48" applyFont="1" applyAlignment="1">
      <alignment horizontal="right"/>
      <protection/>
    </xf>
    <xf numFmtId="49" fontId="4" fillId="33" borderId="13" xfId="48" applyNumberFormat="1" applyFont="1" applyFill="1" applyBorder="1">
      <alignment/>
      <protection/>
    </xf>
    <xf numFmtId="49" fontId="4" fillId="33" borderId="13" xfId="48" applyNumberFormat="1" applyFont="1" applyFill="1" applyBorder="1" applyAlignment="1">
      <alignment horizontal="center"/>
      <protection/>
    </xf>
    <xf numFmtId="0" fontId="7" fillId="33" borderId="12" xfId="48" applyFont="1" applyFill="1" applyBorder="1" applyAlignment="1">
      <alignment horizontal="center"/>
      <protection/>
    </xf>
    <xf numFmtId="166" fontId="4" fillId="33" borderId="14" xfId="48" applyNumberFormat="1" applyFont="1" applyFill="1" applyBorder="1" applyAlignment="1">
      <alignment horizontal="center"/>
      <protection/>
    </xf>
    <xf numFmtId="49" fontId="4" fillId="33" borderId="12" xfId="48" applyNumberFormat="1" applyFont="1" applyFill="1" applyBorder="1" applyAlignment="1">
      <alignment horizontal="center"/>
      <protection/>
    </xf>
    <xf numFmtId="0" fontId="4" fillId="33" borderId="19" xfId="48" applyFont="1" applyFill="1" applyBorder="1">
      <alignment/>
      <protection/>
    </xf>
    <xf numFmtId="49" fontId="4" fillId="33" borderId="20" xfId="48" applyNumberFormat="1" applyFont="1" applyFill="1" applyBorder="1" applyAlignment="1">
      <alignment vertical="center"/>
      <protection/>
    </xf>
    <xf numFmtId="49" fontId="4" fillId="33" borderId="15" xfId="48" applyNumberFormat="1" applyFont="1" applyFill="1" applyBorder="1" applyAlignment="1">
      <alignment vertical="center"/>
      <protection/>
    </xf>
    <xf numFmtId="166" fontId="4" fillId="33" borderId="20" xfId="48" applyNumberFormat="1" applyFont="1" applyFill="1" applyBorder="1" applyAlignment="1">
      <alignment horizontal="center"/>
      <protection/>
    </xf>
    <xf numFmtId="49" fontId="4" fillId="33" borderId="19" xfId="48" applyNumberFormat="1" applyFont="1" applyFill="1" applyBorder="1" applyAlignment="1">
      <alignment horizontal="center"/>
      <protection/>
    </xf>
    <xf numFmtId="37" fontId="3" fillId="0" borderId="23" xfId="48" applyNumberFormat="1" applyFont="1" applyBorder="1">
      <alignment/>
      <protection/>
    </xf>
    <xf numFmtId="37" fontId="3" fillId="0" borderId="22" xfId="48" applyNumberFormat="1" applyFont="1" applyBorder="1">
      <alignment/>
      <protection/>
    </xf>
    <xf numFmtId="166" fontId="3" fillId="0" borderId="23" xfId="48" applyNumberFormat="1" applyFont="1" applyBorder="1">
      <alignment/>
      <protection/>
    </xf>
    <xf numFmtId="166" fontId="3" fillId="0" borderId="22" xfId="48" applyNumberFormat="1" applyFont="1" applyBorder="1">
      <alignment/>
      <protection/>
    </xf>
    <xf numFmtId="166" fontId="3" fillId="0" borderId="12" xfId="48" applyNumberFormat="1" applyFont="1" applyBorder="1">
      <alignment/>
      <protection/>
    </xf>
    <xf numFmtId="37" fontId="3" fillId="0" borderId="11" xfId="48" applyNumberFormat="1" applyFont="1" applyBorder="1">
      <alignment/>
      <protection/>
    </xf>
    <xf numFmtId="166" fontId="3" fillId="0" borderId="11" xfId="48" applyNumberFormat="1" applyFont="1" applyBorder="1">
      <alignment/>
      <protection/>
    </xf>
    <xf numFmtId="166" fontId="3" fillId="0" borderId="14" xfId="48" applyNumberFormat="1" applyFont="1" applyBorder="1">
      <alignment/>
      <protection/>
    </xf>
    <xf numFmtId="49" fontId="3" fillId="0" borderId="12" xfId="48" applyNumberFormat="1" applyFont="1" applyBorder="1" applyAlignment="1">
      <alignment wrapText="1"/>
      <protection/>
    </xf>
    <xf numFmtId="0" fontId="5" fillId="0" borderId="12" xfId="48" applyFont="1" applyBorder="1" applyAlignment="1">
      <alignment horizontal="justify" vertical="top" wrapText="1"/>
      <protection/>
    </xf>
    <xf numFmtId="49" fontId="3" fillId="0" borderId="16" xfId="48" applyNumberFormat="1" applyFont="1" applyBorder="1">
      <alignment/>
      <protection/>
    </xf>
    <xf numFmtId="37" fontId="3" fillId="0" borderId="18" xfId="48" applyNumberFormat="1" applyFont="1" applyBorder="1">
      <alignment/>
      <protection/>
    </xf>
    <xf numFmtId="37" fontId="3" fillId="0" borderId="17" xfId="48" applyNumberFormat="1" applyFont="1" applyBorder="1">
      <alignment/>
      <protection/>
    </xf>
    <xf numFmtId="166" fontId="3" fillId="0" borderId="17" xfId="48" applyNumberFormat="1" applyFont="1" applyBorder="1">
      <alignment/>
      <protection/>
    </xf>
    <xf numFmtId="37" fontId="3" fillId="0" borderId="13" xfId="48" applyNumberFormat="1" applyFont="1" applyBorder="1">
      <alignment/>
      <protection/>
    </xf>
    <xf numFmtId="166" fontId="3" fillId="0" borderId="18" xfId="48" applyNumberFormat="1" applyFont="1" applyBorder="1">
      <alignment/>
      <protection/>
    </xf>
    <xf numFmtId="166" fontId="3" fillId="0" borderId="16" xfId="48" applyNumberFormat="1" applyFont="1" applyBorder="1">
      <alignment/>
      <protection/>
    </xf>
    <xf numFmtId="0" fontId="3" fillId="0" borderId="13" xfId="48" applyFont="1" applyBorder="1" applyAlignment="1">
      <alignment wrapText="1"/>
      <protection/>
    </xf>
    <xf numFmtId="37" fontId="3" fillId="0" borderId="21" xfId="48" applyNumberFormat="1" applyFont="1" applyBorder="1">
      <alignment/>
      <protection/>
    </xf>
    <xf numFmtId="37" fontId="3" fillId="0" borderId="22" xfId="48" applyNumberFormat="1" applyFont="1" applyBorder="1" applyAlignment="1">
      <alignment horizontal="center"/>
      <protection/>
    </xf>
    <xf numFmtId="37" fontId="3" fillId="0" borderId="13" xfId="48" applyNumberFormat="1" applyFont="1" applyBorder="1" applyAlignment="1">
      <alignment horizontal="center"/>
      <protection/>
    </xf>
    <xf numFmtId="37" fontId="3" fillId="0" borderId="0" xfId="48" applyNumberFormat="1" applyFont="1">
      <alignment/>
      <protection/>
    </xf>
    <xf numFmtId="37" fontId="3" fillId="0" borderId="14" xfId="48" applyNumberFormat="1" applyFont="1" applyBorder="1" applyAlignment="1">
      <alignment horizontal="center"/>
      <protection/>
    </xf>
    <xf numFmtId="37" fontId="3" fillId="0" borderId="12" xfId="48" applyNumberFormat="1" applyFont="1" applyBorder="1" applyAlignment="1">
      <alignment horizontal="center"/>
      <protection/>
    </xf>
    <xf numFmtId="37" fontId="3" fillId="0" borderId="20" xfId="48" applyNumberFormat="1" applyFont="1" applyBorder="1">
      <alignment/>
      <protection/>
    </xf>
    <xf numFmtId="37" fontId="3" fillId="0" borderId="10" xfId="48" applyNumberFormat="1" applyFont="1" applyBorder="1">
      <alignment/>
      <protection/>
    </xf>
    <xf numFmtId="166" fontId="3" fillId="0" borderId="15" xfId="48" applyNumberFormat="1" applyFont="1" applyBorder="1">
      <alignment/>
      <protection/>
    </xf>
    <xf numFmtId="166" fontId="3" fillId="0" borderId="20" xfId="48" applyNumberFormat="1" applyFont="1" applyBorder="1">
      <alignment/>
      <protection/>
    </xf>
    <xf numFmtId="37" fontId="3" fillId="0" borderId="15" xfId="48" applyNumberFormat="1" applyFont="1" applyBorder="1">
      <alignment/>
      <protection/>
    </xf>
    <xf numFmtId="37" fontId="3" fillId="0" borderId="19" xfId="48" applyNumberFormat="1" applyFont="1" applyBorder="1" applyAlignment="1">
      <alignment horizontal="center"/>
      <protection/>
    </xf>
    <xf numFmtId="37" fontId="4" fillId="0" borderId="16" xfId="48" applyNumberFormat="1" applyFont="1" applyBorder="1" applyAlignment="1">
      <alignment horizontal="center"/>
      <protection/>
    </xf>
    <xf numFmtId="37" fontId="3" fillId="34" borderId="13" xfId="48" applyNumberFormat="1" applyFont="1" applyFill="1" applyBorder="1" applyAlignment="1">
      <alignment horizontal="center"/>
      <protection/>
    </xf>
    <xf numFmtId="49" fontId="3" fillId="33" borderId="18" xfId="48" applyNumberFormat="1" applyFont="1" applyFill="1" applyBorder="1">
      <alignment/>
      <protection/>
    </xf>
    <xf numFmtId="37" fontId="4" fillId="33" borderId="17" xfId="48" applyNumberFormat="1" applyFont="1" applyFill="1" applyBorder="1" applyAlignment="1">
      <alignment horizontal="center"/>
      <protection/>
    </xf>
    <xf numFmtId="37" fontId="4" fillId="33" borderId="18" xfId="48" applyNumberFormat="1" applyFont="1" applyFill="1" applyBorder="1" applyAlignment="1">
      <alignment horizontal="center"/>
      <protection/>
    </xf>
    <xf numFmtId="37" fontId="3" fillId="33" borderId="16" xfId="48" applyNumberFormat="1" applyFont="1" applyFill="1" applyBorder="1" applyAlignment="1">
      <alignment horizontal="center"/>
      <protection/>
    </xf>
    <xf numFmtId="49" fontId="3" fillId="0" borderId="14" xfId="48" applyNumberFormat="1" applyFont="1" applyBorder="1" applyAlignment="1">
      <alignment wrapText="1"/>
      <protection/>
    </xf>
    <xf numFmtId="37" fontId="3" fillId="34" borderId="16" xfId="48" applyNumberFormat="1" applyFont="1" applyFill="1" applyBorder="1" applyAlignment="1">
      <alignment horizontal="center" vertical="center"/>
      <protection/>
    </xf>
    <xf numFmtId="37" fontId="3" fillId="0" borderId="24" xfId="48" applyNumberFormat="1" applyFont="1" applyBorder="1" applyAlignment="1">
      <alignment horizontal="center" vertical="center"/>
      <protection/>
    </xf>
    <xf numFmtId="49" fontId="3" fillId="0" borderId="16" xfId="48" applyNumberFormat="1" applyFont="1" applyBorder="1" applyAlignment="1">
      <alignment wrapText="1"/>
      <protection/>
    </xf>
    <xf numFmtId="0" fontId="3" fillId="0" borderId="18" xfId="48" applyFont="1" applyBorder="1" applyAlignment="1">
      <alignment horizontal="justify"/>
      <protection/>
    </xf>
    <xf numFmtId="0" fontId="4" fillId="33" borderId="22" xfId="48" applyFont="1" applyFill="1" applyBorder="1">
      <alignment/>
      <protection/>
    </xf>
    <xf numFmtId="0" fontId="4" fillId="33" borderId="13" xfId="48" applyFont="1" applyFill="1" applyBorder="1" applyAlignment="1">
      <alignment horizontal="center"/>
      <protection/>
    </xf>
    <xf numFmtId="0" fontId="7" fillId="33" borderId="14" xfId="48" applyFont="1" applyFill="1" applyBorder="1" applyAlignment="1">
      <alignment horizontal="center"/>
      <protection/>
    </xf>
    <xf numFmtId="0" fontId="4" fillId="33" borderId="14" xfId="48" applyFont="1" applyFill="1" applyBorder="1" applyAlignment="1">
      <alignment horizontal="center" wrapText="1"/>
      <protection/>
    </xf>
    <xf numFmtId="0" fontId="4" fillId="33" borderId="20" xfId="48" applyFont="1" applyFill="1" applyBorder="1">
      <alignment/>
      <protection/>
    </xf>
    <xf numFmtId="0" fontId="57" fillId="33" borderId="19" xfId="48" applyFont="1" applyFill="1" applyBorder="1" applyAlignment="1">
      <alignment horizontal="center"/>
      <protection/>
    </xf>
    <xf numFmtId="49" fontId="3" fillId="0" borderId="19" xfId="48" applyNumberFormat="1" applyFont="1" applyBorder="1">
      <alignment/>
      <protection/>
    </xf>
    <xf numFmtId="166" fontId="3" fillId="0" borderId="19" xfId="48" applyNumberFormat="1" applyFont="1" applyBorder="1">
      <alignment/>
      <protection/>
    </xf>
    <xf numFmtId="37" fontId="3" fillId="0" borderId="19" xfId="48" applyNumberFormat="1" applyFont="1" applyBorder="1">
      <alignment/>
      <protection/>
    </xf>
    <xf numFmtId="49" fontId="4" fillId="33" borderId="23" xfId="48" applyNumberFormat="1" applyFont="1" applyFill="1" applyBorder="1">
      <alignment/>
      <protection/>
    </xf>
    <xf numFmtId="0" fontId="4" fillId="35" borderId="11" xfId="48" applyFont="1" applyFill="1" applyBorder="1" applyAlignment="1">
      <alignment horizontal="center"/>
      <protection/>
    </xf>
    <xf numFmtId="0" fontId="4" fillId="35" borderId="15" xfId="48" applyFont="1" applyFill="1" applyBorder="1">
      <alignment/>
      <protection/>
    </xf>
    <xf numFmtId="166" fontId="3" fillId="0" borderId="21" xfId="48" applyNumberFormat="1" applyFont="1" applyBorder="1">
      <alignment/>
      <protection/>
    </xf>
    <xf numFmtId="0" fontId="2" fillId="0" borderId="11" xfId="48" applyFont="1" applyBorder="1" applyAlignment="1">
      <alignment horizontal="left" vertical="center" wrapText="1"/>
      <protection/>
    </xf>
    <xf numFmtId="49" fontId="3" fillId="0" borderId="11" xfId="48" applyNumberFormat="1" applyFont="1" applyBorder="1">
      <alignment/>
      <protection/>
    </xf>
    <xf numFmtId="49" fontId="3" fillId="0" borderId="11" xfId="48" applyNumberFormat="1" applyFont="1" applyBorder="1" applyAlignment="1">
      <alignment wrapText="1"/>
      <protection/>
    </xf>
    <xf numFmtId="0" fontId="5" fillId="0" borderId="12" xfId="48" applyFont="1" applyBorder="1">
      <alignment/>
      <protection/>
    </xf>
    <xf numFmtId="0" fontId="3" fillId="36" borderId="15" xfId="48" applyFont="1" applyFill="1" applyBorder="1" applyAlignment="1">
      <alignment horizontal="justify" vertical="top" wrapText="1"/>
      <protection/>
    </xf>
    <xf numFmtId="0" fontId="2" fillId="0" borderId="10" xfId="48" applyFont="1" applyBorder="1" applyAlignment="1">
      <alignment horizontal="left" vertical="center" wrapText="1"/>
      <protection/>
    </xf>
    <xf numFmtId="0" fontId="2" fillId="0" borderId="15" xfId="48" applyFont="1" applyBorder="1" applyAlignment="1">
      <alignment horizontal="left" vertical="center" wrapText="1"/>
      <protection/>
    </xf>
    <xf numFmtId="0" fontId="2" fillId="0" borderId="20" xfId="48" applyFont="1" applyBorder="1" applyAlignment="1">
      <alignment horizontal="left" vertical="center" wrapText="1"/>
      <protection/>
    </xf>
    <xf numFmtId="0" fontId="4" fillId="33" borderId="21" xfId="48" applyFont="1" applyFill="1" applyBorder="1">
      <alignment/>
      <protection/>
    </xf>
    <xf numFmtId="0" fontId="4" fillId="33" borderId="0" xfId="48" applyFont="1" applyFill="1" applyAlignment="1">
      <alignment horizontal="center"/>
      <protection/>
    </xf>
    <xf numFmtId="0" fontId="4" fillId="33" borderId="10" xfId="48" applyFont="1" applyFill="1" applyBorder="1">
      <alignment/>
      <protection/>
    </xf>
    <xf numFmtId="0" fontId="3" fillId="33" borderId="16" xfId="48" applyFont="1" applyFill="1" applyBorder="1">
      <alignment/>
      <protection/>
    </xf>
    <xf numFmtId="37" fontId="3" fillId="0" borderId="16" xfId="48" applyNumberFormat="1" applyFont="1" applyBorder="1">
      <alignment/>
      <protection/>
    </xf>
    <xf numFmtId="37" fontId="3" fillId="0" borderId="16" xfId="48" applyNumberFormat="1" applyFont="1" applyBorder="1" applyAlignment="1">
      <alignment horizontal="center"/>
      <protection/>
    </xf>
    <xf numFmtId="37" fontId="3" fillId="37" borderId="16" xfId="48" applyNumberFormat="1" applyFont="1" applyFill="1" applyBorder="1" applyAlignment="1">
      <alignment horizontal="center"/>
      <protection/>
    </xf>
    <xf numFmtId="37" fontId="3" fillId="38" borderId="16" xfId="48" applyNumberFormat="1" applyFont="1" applyFill="1" applyBorder="1" applyAlignment="1">
      <alignment horizontal="center"/>
      <protection/>
    </xf>
    <xf numFmtId="0" fontId="6" fillId="0" borderId="0" xfId="54" applyFont="1">
      <alignment/>
      <protection/>
    </xf>
    <xf numFmtId="0" fontId="3" fillId="0" borderId="14" xfId="48" applyFont="1" applyBorder="1" applyAlignment="1">
      <alignment horizontal="left"/>
      <protection/>
    </xf>
    <xf numFmtId="0" fontId="3" fillId="34" borderId="10" xfId="48" applyFont="1" applyFill="1" applyBorder="1">
      <alignment/>
      <protection/>
    </xf>
    <xf numFmtId="0" fontId="3" fillId="34" borderId="19" xfId="48" applyFont="1" applyFill="1" applyBorder="1">
      <alignment/>
      <protection/>
    </xf>
    <xf numFmtId="0" fontId="3" fillId="34" borderId="20" xfId="48" applyFont="1" applyFill="1" applyBorder="1">
      <alignment/>
      <protection/>
    </xf>
    <xf numFmtId="0" fontId="3" fillId="34" borderId="15" xfId="48" applyFont="1" applyFill="1" applyBorder="1">
      <alignment/>
      <protection/>
    </xf>
    <xf numFmtId="49" fontId="4" fillId="33" borderId="14" xfId="48" applyNumberFormat="1" applyFont="1" applyFill="1" applyBorder="1" applyAlignment="1">
      <alignment horizontal="center"/>
      <protection/>
    </xf>
    <xf numFmtId="49" fontId="4" fillId="33" borderId="20" xfId="48" applyNumberFormat="1" applyFont="1" applyFill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37" fontId="3" fillId="34" borderId="16" xfId="48" applyNumberFormat="1" applyFont="1" applyFill="1" applyBorder="1" applyAlignment="1">
      <alignment horizontal="center"/>
      <protection/>
    </xf>
    <xf numFmtId="37" fontId="3" fillId="33" borderId="18" xfId="48" applyNumberFormat="1" applyFont="1" applyFill="1" applyBorder="1" applyAlignment="1">
      <alignment horizontal="center"/>
      <protection/>
    </xf>
    <xf numFmtId="37" fontId="3" fillId="34" borderId="18" xfId="48" applyNumberFormat="1" applyFont="1" applyFill="1" applyBorder="1" applyAlignment="1">
      <alignment horizontal="center" vertical="center"/>
      <protection/>
    </xf>
    <xf numFmtId="0" fontId="0" fillId="34" borderId="17" xfId="48" applyFill="1" applyBorder="1" applyAlignment="1">
      <alignment horizontal="center" vertical="center"/>
      <protection/>
    </xf>
    <xf numFmtId="0" fontId="2" fillId="0" borderId="0" xfId="48" applyFont="1" applyAlignment="1">
      <alignment horizontal="left" vertical="center" wrapText="1"/>
      <protection/>
    </xf>
    <xf numFmtId="0" fontId="3" fillId="34" borderId="16" xfId="48" applyFont="1" applyFill="1" applyBorder="1" applyAlignment="1">
      <alignment horizontal="center"/>
      <protection/>
    </xf>
    <xf numFmtId="37" fontId="3" fillId="0" borderId="20" xfId="48" applyNumberFormat="1" applyFont="1" applyBorder="1" applyAlignment="1">
      <alignment horizontal="center"/>
      <protection/>
    </xf>
    <xf numFmtId="37" fontId="3" fillId="0" borderId="17" xfId="48" applyNumberFormat="1" applyFont="1" applyBorder="1" applyAlignment="1">
      <alignment horizontal="center" vertical="center"/>
      <protection/>
    </xf>
    <xf numFmtId="0" fontId="4" fillId="33" borderId="20" xfId="48" applyFont="1" applyFill="1" applyBorder="1" applyAlignment="1">
      <alignment horizontal="center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3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49" fontId="3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6" fillId="0" borderId="0" xfId="48" applyFont="1">
      <alignment/>
      <protection/>
    </xf>
    <xf numFmtId="0" fontId="8" fillId="0" borderId="0" xfId="54" applyFont="1">
      <alignment/>
      <protection/>
    </xf>
    <xf numFmtId="0" fontId="6" fillId="39" borderId="0" xfId="54" applyFont="1" applyFill="1" applyAlignment="1">
      <alignment horizontal="center" vertical="center" wrapText="1"/>
      <protection/>
    </xf>
    <xf numFmtId="0" fontId="8" fillId="0" borderId="0" xfId="54" applyFont="1" applyBorder="1">
      <alignment/>
      <protection/>
    </xf>
    <xf numFmtId="0" fontId="58" fillId="0" borderId="0" xfId="54" applyFont="1" applyAlignment="1">
      <alignment horizontal="justify" vertical="center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 applyAlignment="1">
      <alignment horizontal="left"/>
      <protection/>
    </xf>
    <xf numFmtId="0" fontId="12" fillId="0" borderId="10" xfId="54" applyFont="1" applyBorder="1" applyAlignment="1">
      <alignment/>
      <protection/>
    </xf>
    <xf numFmtId="8" fontId="11" fillId="0" borderId="0" xfId="54" applyNumberFormat="1" applyFont="1" applyAlignment="1">
      <alignment horizontal="left" vertical="center"/>
      <protection/>
    </xf>
    <xf numFmtId="8" fontId="12" fillId="0" borderId="0" xfId="54" applyNumberFormat="1" applyFont="1" applyAlignment="1">
      <alignment horizontal="right" vertical="center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43" fontId="11" fillId="36" borderId="22" xfId="70" applyFont="1" applyFill="1" applyBorder="1" applyAlignment="1">
      <alignment vertical="center" wrapText="1"/>
    </xf>
    <xf numFmtId="43" fontId="12" fillId="36" borderId="14" xfId="70" applyFont="1" applyFill="1" applyBorder="1" applyAlignment="1">
      <alignment vertical="center" wrapText="1"/>
    </xf>
    <xf numFmtId="43" fontId="11" fillId="36" borderId="14" xfId="70" applyFont="1" applyFill="1" applyBorder="1" applyAlignment="1">
      <alignment vertical="center" wrapText="1"/>
    </xf>
    <xf numFmtId="43" fontId="12" fillId="36" borderId="14" xfId="70" applyFont="1" applyFill="1" applyBorder="1" applyAlignment="1">
      <alignment horizontal="center" vertical="center" wrapText="1"/>
    </xf>
    <xf numFmtId="43" fontId="12" fillId="36" borderId="20" xfId="70" applyFont="1" applyFill="1" applyBorder="1" applyAlignment="1">
      <alignment vertical="center" wrapText="1"/>
    </xf>
    <xf numFmtId="43" fontId="11" fillId="33" borderId="24" xfId="7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4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top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1" fillId="33" borderId="23" xfId="54" applyFont="1" applyFill="1" applyBorder="1" applyAlignment="1">
      <alignment horizontal="center" vertical="center" wrapText="1"/>
      <protection/>
    </xf>
    <xf numFmtId="0" fontId="12" fillId="33" borderId="13" xfId="54" applyFont="1" applyFill="1" applyBorder="1" applyAlignment="1">
      <alignment horizontal="center" vertical="center" wrapText="1"/>
      <protection/>
    </xf>
    <xf numFmtId="0" fontId="12" fillId="33" borderId="22" xfId="54" applyFont="1" applyFill="1" applyBorder="1" applyAlignment="1">
      <alignment horizontal="center" vertical="center" wrapText="1"/>
      <protection/>
    </xf>
    <xf numFmtId="0" fontId="11" fillId="33" borderId="19" xfId="54" applyFont="1" applyFill="1" applyBorder="1" applyAlignment="1">
      <alignment vertical="center" wrapText="1"/>
      <protection/>
    </xf>
    <xf numFmtId="0" fontId="11" fillId="33" borderId="19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20" xfId="54" applyFont="1" applyFill="1" applyBorder="1" applyAlignment="1">
      <alignment horizontal="center" vertical="center" wrapText="1"/>
      <protection/>
    </xf>
    <xf numFmtId="43" fontId="12" fillId="36" borderId="0" xfId="70" applyFont="1" applyFill="1" applyBorder="1" applyAlignment="1">
      <alignment vertical="center" wrapText="1"/>
    </xf>
    <xf numFmtId="43" fontId="12" fillId="36" borderId="12" xfId="70" applyFont="1" applyFill="1" applyBorder="1" applyAlignment="1">
      <alignment vertical="center" wrapText="1"/>
    </xf>
    <xf numFmtId="0" fontId="12" fillId="0" borderId="0" xfId="54" applyFont="1" applyAlignment="1">
      <alignment horizontal="left" vertical="center" wrapText="1"/>
      <protection/>
    </xf>
    <xf numFmtId="43" fontId="11" fillId="33" borderId="16" xfId="70" applyFont="1" applyFill="1" applyBorder="1" applyAlignment="1">
      <alignment vertical="center" wrapText="1"/>
    </xf>
    <xf numFmtId="43" fontId="11" fillId="33" borderId="18" xfId="70" applyFont="1" applyFill="1" applyBorder="1" applyAlignment="1">
      <alignment vertical="center" wrapText="1"/>
    </xf>
    <xf numFmtId="0" fontId="12" fillId="0" borderId="0" xfId="54" applyFont="1" applyAlignment="1">
      <alignment horizontal="right"/>
      <protection/>
    </xf>
    <xf numFmtId="0" fontId="6" fillId="0" borderId="0" xfId="54" applyFont="1" applyBorder="1">
      <alignment/>
      <protection/>
    </xf>
    <xf numFmtId="0" fontId="0" fillId="0" borderId="0" xfId="0" applyBorder="1" applyAlignment="1">
      <alignment/>
    </xf>
    <xf numFmtId="43" fontId="12" fillId="36" borderId="22" xfId="70" applyFont="1" applyFill="1" applyBorder="1" applyAlignment="1">
      <alignment vertical="center" wrapText="1"/>
    </xf>
    <xf numFmtId="0" fontId="11" fillId="33" borderId="11" xfId="54" applyFont="1" applyFill="1" applyBorder="1" applyAlignment="1">
      <alignment horizontal="center" vertical="top" wrapText="1"/>
      <protection/>
    </xf>
    <xf numFmtId="0" fontId="11" fillId="33" borderId="15" xfId="54" applyFont="1" applyFill="1" applyBorder="1" applyAlignment="1">
      <alignment vertical="center" wrapText="1"/>
      <protection/>
    </xf>
    <xf numFmtId="8" fontId="12" fillId="0" borderId="0" xfId="54" applyNumberFormat="1" applyFont="1" applyAlignment="1">
      <alignment horizontal="right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43" fontId="12" fillId="34" borderId="13" xfId="70" applyFont="1" applyFill="1" applyBorder="1" applyAlignment="1">
      <alignment horizontal="right"/>
    </xf>
    <xf numFmtId="0" fontId="11" fillId="0" borderId="0" xfId="54" applyFont="1" applyAlignment="1">
      <alignment horizontal="left" vertical="center" wrapText="1"/>
      <protection/>
    </xf>
    <xf numFmtId="0" fontId="11" fillId="0" borderId="0" xfId="54" applyFont="1" applyAlignment="1">
      <alignment vertical="center" wrapText="1"/>
      <protection/>
    </xf>
    <xf numFmtId="0" fontId="12" fillId="39" borderId="21" xfId="54" applyFont="1" applyFill="1" applyBorder="1" applyAlignment="1">
      <alignment vertical="center" wrapText="1"/>
      <protection/>
    </xf>
    <xf numFmtId="43" fontId="12" fillId="0" borderId="13" xfId="70" applyFont="1" applyBorder="1" applyAlignment="1">
      <alignment horizontal="right" vertical="center" wrapText="1"/>
    </xf>
    <xf numFmtId="43" fontId="12" fillId="0" borderId="13" xfId="70" applyFont="1" applyBorder="1" applyAlignment="1">
      <alignment horizontal="right" vertical="center"/>
    </xf>
    <xf numFmtId="0" fontId="12" fillId="39" borderId="0" xfId="54" applyFont="1" applyFill="1" applyBorder="1" applyAlignment="1">
      <alignment vertical="center" wrapText="1"/>
      <protection/>
    </xf>
    <xf numFmtId="0" fontId="12" fillId="39" borderId="10" xfId="54" applyFont="1" applyFill="1" applyBorder="1" applyAlignment="1">
      <alignment vertical="center" wrapText="1"/>
      <protection/>
    </xf>
    <xf numFmtId="0" fontId="11" fillId="39" borderId="0" xfId="54" applyFont="1" applyFill="1" applyBorder="1" applyAlignment="1">
      <alignment horizontal="left" vertical="center" wrapText="1"/>
      <protection/>
    </xf>
    <xf numFmtId="0" fontId="11" fillId="39" borderId="0" xfId="54" applyFont="1" applyFill="1" applyBorder="1" applyAlignment="1">
      <alignment horizontal="left" vertical="center"/>
      <protection/>
    </xf>
    <xf numFmtId="0" fontId="12" fillId="0" borderId="0" xfId="54" applyFont="1" applyBorder="1">
      <alignment/>
      <protection/>
    </xf>
    <xf numFmtId="0" fontId="11" fillId="39" borderId="0" xfId="54" applyFont="1" applyFill="1" applyAlignment="1">
      <alignment vertical="center" wrapText="1"/>
      <protection/>
    </xf>
    <xf numFmtId="0" fontId="11" fillId="39" borderId="0" xfId="54" applyFont="1" applyFill="1" applyAlignment="1">
      <alignment horizontal="left" vertical="center" wrapText="1"/>
      <protection/>
    </xf>
    <xf numFmtId="0" fontId="11" fillId="39" borderId="0" xfId="54" applyFont="1" applyFill="1" applyAlignment="1">
      <alignment horizontal="left" vertical="center"/>
      <protection/>
    </xf>
    <xf numFmtId="0" fontId="11" fillId="0" borderId="0" xfId="54" applyFont="1" applyAlignment="1">
      <alignment horizontal="justify" vertical="center" wrapText="1"/>
      <protection/>
    </xf>
    <xf numFmtId="43" fontId="12" fillId="0" borderId="0" xfId="70" applyFont="1" applyBorder="1" applyAlignment="1">
      <alignment vertical="center" wrapText="1"/>
    </xf>
    <xf numFmtId="43" fontId="12" fillId="0" borderId="12" xfId="70" applyFont="1" applyBorder="1" applyAlignment="1">
      <alignment vertical="center" wrapText="1"/>
    </xf>
    <xf numFmtId="43" fontId="12" fillId="0" borderId="19" xfId="7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4" applyNumberFormat="1" applyFont="1" applyAlignment="1">
      <alignment horizontal="right" vertical="center" wrapText="1"/>
      <protection/>
    </xf>
    <xf numFmtId="0" fontId="12" fillId="0" borderId="0" xfId="54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0" applyNumberFormat="1" applyFont="1" applyFill="1" applyBorder="1" applyAlignment="1">
      <alignment horizontal="center" vertical="center" wrapText="1"/>
    </xf>
    <xf numFmtId="167" fontId="12" fillId="36" borderId="14" xfId="70" applyNumberFormat="1" applyFont="1" applyFill="1" applyBorder="1" applyAlignment="1">
      <alignment vertical="center" wrapText="1"/>
    </xf>
    <xf numFmtId="167" fontId="12" fillId="36" borderId="0" xfId="70" applyNumberFormat="1" applyFont="1" applyFill="1" applyBorder="1" applyAlignment="1">
      <alignment vertical="center" wrapText="1"/>
    </xf>
    <xf numFmtId="167" fontId="12" fillId="36" borderId="13" xfId="70" applyNumberFormat="1" applyFont="1" applyFill="1" applyBorder="1" applyAlignment="1">
      <alignment vertical="center" wrapText="1"/>
    </xf>
    <xf numFmtId="167" fontId="12" fillId="36" borderId="12" xfId="70" applyNumberFormat="1" applyFont="1" applyFill="1" applyBorder="1" applyAlignment="1">
      <alignment vertical="center" wrapText="1"/>
    </xf>
    <xf numFmtId="167" fontId="12" fillId="36" borderId="19" xfId="70" applyNumberFormat="1" applyFont="1" applyFill="1" applyBorder="1" applyAlignment="1">
      <alignment vertical="center" wrapText="1"/>
    </xf>
    <xf numFmtId="167" fontId="12" fillId="0" borderId="13" xfId="70" applyNumberFormat="1" applyFont="1" applyBorder="1" applyAlignment="1">
      <alignment vertical="center" wrapText="1"/>
    </xf>
    <xf numFmtId="167" fontId="12" fillId="0" borderId="12" xfId="70" applyNumberFormat="1" applyFont="1" applyBorder="1" applyAlignment="1">
      <alignment vertical="center" wrapText="1"/>
    </xf>
    <xf numFmtId="167" fontId="12" fillId="0" borderId="0" xfId="70" applyNumberFormat="1" applyFont="1" applyBorder="1" applyAlignment="1">
      <alignment vertical="center" wrapText="1"/>
    </xf>
    <xf numFmtId="167" fontId="11" fillId="36" borderId="24" xfId="70" applyNumberFormat="1" applyFont="1" applyFill="1" applyBorder="1" applyAlignment="1">
      <alignment vertical="center" wrapText="1"/>
    </xf>
    <xf numFmtId="167" fontId="11" fillId="36" borderId="16" xfId="70" applyNumberFormat="1" applyFont="1" applyFill="1" applyBorder="1" applyAlignment="1">
      <alignment vertical="center" wrapText="1"/>
    </xf>
    <xf numFmtId="169" fontId="12" fillId="0" borderId="0" xfId="54" applyNumberFormat="1" applyFont="1">
      <alignment/>
      <protection/>
    </xf>
    <xf numFmtId="169" fontId="12" fillId="39" borderId="19" xfId="70" applyNumberFormat="1" applyFont="1" applyFill="1" applyBorder="1" applyAlignment="1">
      <alignment horizontal="right" vertical="center" wrapText="1"/>
    </xf>
    <xf numFmtId="169" fontId="12" fillId="39" borderId="19" xfId="70" applyNumberFormat="1" applyFont="1" applyFill="1" applyBorder="1" applyAlignment="1">
      <alignment horizontal="right" vertical="center"/>
    </xf>
    <xf numFmtId="170" fontId="12" fillId="39" borderId="19" xfId="70" applyNumberFormat="1" applyFont="1" applyFill="1" applyBorder="1" applyAlignment="1">
      <alignment horizontal="right" vertical="center"/>
    </xf>
    <xf numFmtId="0" fontId="12" fillId="0" borderId="0" xfId="54" applyFont="1" applyFill="1">
      <alignment/>
      <protection/>
    </xf>
    <xf numFmtId="43" fontId="8" fillId="0" borderId="0" xfId="70" applyFont="1" applyAlignment="1">
      <alignment/>
    </xf>
    <xf numFmtId="43" fontId="11" fillId="36" borderId="23" xfId="70" applyNumberFormat="1" applyFont="1" applyFill="1" applyBorder="1" applyAlignment="1">
      <alignment horizontal="right" vertical="center" wrapText="1"/>
    </xf>
    <xf numFmtId="43" fontId="12" fillId="36" borderId="11" xfId="70" applyNumberFormat="1" applyFont="1" applyFill="1" applyBorder="1" applyAlignment="1">
      <alignment horizontal="right" vertical="center" wrapText="1"/>
    </xf>
    <xf numFmtId="43" fontId="11" fillId="36" borderId="11" xfId="70" applyNumberFormat="1" applyFont="1" applyFill="1" applyBorder="1" applyAlignment="1">
      <alignment horizontal="right" vertical="center" wrapText="1"/>
    </xf>
    <xf numFmtId="43" fontId="12" fillId="36" borderId="15" xfId="70" applyNumberFormat="1" applyFont="1" applyFill="1" applyBorder="1" applyAlignment="1">
      <alignment horizontal="right" vertical="center" wrapText="1"/>
    </xf>
    <xf numFmtId="43" fontId="11" fillId="33" borderId="17" xfId="70" applyNumberFormat="1" applyFont="1" applyFill="1" applyBorder="1" applyAlignment="1">
      <alignment horizontal="right" vertical="center" wrapText="1"/>
    </xf>
    <xf numFmtId="43" fontId="12" fillId="36" borderId="11" xfId="70" applyNumberFormat="1" applyFont="1" applyFill="1" applyBorder="1" applyAlignment="1">
      <alignment horizontal="right" vertical="center" wrapText="1"/>
    </xf>
    <xf numFmtId="43" fontId="11" fillId="33" borderId="17" xfId="70" applyNumberFormat="1" applyFont="1" applyFill="1" applyBorder="1" applyAlignment="1">
      <alignment horizontal="right" vertical="center" wrapText="1"/>
    </xf>
    <xf numFmtId="43" fontId="12" fillId="36" borderId="13" xfId="70" applyNumberFormat="1" applyFont="1" applyFill="1" applyBorder="1" applyAlignment="1">
      <alignment horizontal="left" vertical="center" wrapText="1"/>
    </xf>
    <xf numFmtId="43" fontId="12" fillId="36" borderId="13" xfId="70" applyNumberFormat="1" applyFont="1" applyFill="1" applyBorder="1" applyAlignment="1">
      <alignment horizontal="right" vertical="center" wrapText="1"/>
    </xf>
    <xf numFmtId="43" fontId="12" fillId="36" borderId="0" xfId="70" applyNumberFormat="1" applyFont="1" applyFill="1" applyBorder="1" applyAlignment="1">
      <alignment vertical="center" wrapText="1"/>
    </xf>
    <xf numFmtId="43" fontId="12" fillId="36" borderId="12" xfId="70" applyNumberFormat="1" applyFont="1" applyFill="1" applyBorder="1" applyAlignment="1">
      <alignment horizontal="left" vertical="center" wrapText="1"/>
    </xf>
    <xf numFmtId="43" fontId="12" fillId="36" borderId="12" xfId="70" applyNumberFormat="1" applyFont="1" applyFill="1" applyBorder="1" applyAlignment="1">
      <alignment horizontal="right" vertical="center" wrapText="1"/>
    </xf>
    <xf numFmtId="43" fontId="12" fillId="36" borderId="19" xfId="70" applyNumberFormat="1" applyFont="1" applyFill="1" applyBorder="1" applyAlignment="1">
      <alignment horizontal="left" vertical="center" wrapText="1"/>
    </xf>
    <xf numFmtId="43" fontId="12" fillId="36" borderId="19" xfId="70" applyNumberFormat="1" applyFont="1" applyFill="1" applyBorder="1" applyAlignment="1">
      <alignment horizontal="right" vertical="center" wrapText="1"/>
    </xf>
    <xf numFmtId="43" fontId="11" fillId="33" borderId="13" xfId="70" applyNumberFormat="1" applyFont="1" applyFill="1" applyBorder="1" applyAlignment="1">
      <alignment horizontal="left" vertical="center" wrapText="1"/>
    </xf>
    <xf numFmtId="43" fontId="11" fillId="33" borderId="13" xfId="70" applyNumberFormat="1" applyFont="1" applyFill="1" applyBorder="1" applyAlignment="1">
      <alignment horizontal="right" vertical="center" wrapText="1"/>
    </xf>
    <xf numFmtId="43" fontId="11" fillId="33" borderId="16" xfId="70" applyNumberFormat="1" applyFont="1" applyFill="1" applyBorder="1" applyAlignment="1">
      <alignment vertical="center" wrapText="1"/>
    </xf>
    <xf numFmtId="167" fontId="11" fillId="33" borderId="16" xfId="70" applyNumberFormat="1" applyFont="1" applyFill="1" applyBorder="1" applyAlignment="1">
      <alignment vertical="center" wrapText="1"/>
    </xf>
    <xf numFmtId="43" fontId="12" fillId="39" borderId="13" xfId="70" applyNumberFormat="1" applyFont="1" applyFill="1" applyBorder="1" applyAlignment="1">
      <alignment horizontal="right" vertical="center" wrapText="1"/>
    </xf>
    <xf numFmtId="43" fontId="12" fillId="39" borderId="13" xfId="70" applyNumberFormat="1" applyFont="1" applyFill="1" applyBorder="1" applyAlignment="1">
      <alignment horizontal="right" vertical="center"/>
    </xf>
    <xf numFmtId="43" fontId="12" fillId="39" borderId="12" xfId="70" applyNumberFormat="1" applyFont="1" applyFill="1" applyBorder="1" applyAlignment="1">
      <alignment horizontal="right" vertical="center" wrapText="1"/>
    </xf>
    <xf numFmtId="43" fontId="12" fillId="39" borderId="12" xfId="70" applyNumberFormat="1" applyFont="1" applyFill="1" applyBorder="1" applyAlignment="1">
      <alignment horizontal="right" vertical="center"/>
    </xf>
    <xf numFmtId="43" fontId="12" fillId="39" borderId="19" xfId="70" applyNumberFormat="1" applyFont="1" applyFill="1" applyBorder="1" applyAlignment="1">
      <alignment horizontal="right" vertical="center" wrapText="1"/>
    </xf>
    <xf numFmtId="43" fontId="12" fillId="39" borderId="19" xfId="70" applyNumberFormat="1" applyFont="1" applyFill="1" applyBorder="1" applyAlignment="1">
      <alignment horizontal="right" vertical="center"/>
    </xf>
    <xf numFmtId="43" fontId="12" fillId="0" borderId="13" xfId="70" applyNumberFormat="1" applyFont="1" applyFill="1" applyBorder="1" applyAlignment="1">
      <alignment horizontal="right" vertical="center" wrapText="1"/>
    </xf>
    <xf numFmtId="43" fontId="12" fillId="39" borderId="13" xfId="70" applyFont="1" applyFill="1" applyBorder="1" applyAlignment="1">
      <alignment horizontal="right" vertical="center" wrapText="1"/>
    </xf>
    <xf numFmtId="43" fontId="12" fillId="39" borderId="12" xfId="70" applyFont="1" applyFill="1" applyBorder="1" applyAlignment="1">
      <alignment horizontal="right" vertical="center" wrapText="1"/>
    </xf>
    <xf numFmtId="43" fontId="12" fillId="39" borderId="19" xfId="70" applyFont="1" applyFill="1" applyBorder="1" applyAlignment="1">
      <alignment horizontal="right" vertical="center" wrapText="1"/>
    </xf>
    <xf numFmtId="43" fontId="11" fillId="33" borderId="16" xfId="70" applyFont="1" applyFill="1" applyBorder="1" applyAlignment="1">
      <alignment horizontal="right" vertical="center" wrapText="1"/>
    </xf>
    <xf numFmtId="43" fontId="12" fillId="36" borderId="23" xfId="70" applyNumberFormat="1" applyFont="1" applyFill="1" applyBorder="1" applyAlignment="1">
      <alignment horizontal="right" vertical="center" wrapText="1"/>
    </xf>
    <xf numFmtId="167" fontId="12" fillId="0" borderId="19" xfId="70" applyNumberFormat="1" applyFont="1" applyBorder="1" applyAlignment="1">
      <alignment vertical="center" wrapText="1"/>
    </xf>
    <xf numFmtId="43" fontId="12" fillId="0" borderId="23" xfId="70" applyNumberFormat="1" applyFont="1" applyBorder="1" applyAlignment="1">
      <alignment vertical="center" wrapText="1"/>
    </xf>
    <xf numFmtId="43" fontId="12" fillId="0" borderId="13" xfId="70" applyNumberFormat="1" applyFont="1" applyBorder="1" applyAlignment="1">
      <alignment vertical="center" wrapText="1"/>
    </xf>
    <xf numFmtId="43" fontId="12" fillId="0" borderId="11" xfId="70" applyNumberFormat="1" applyFont="1" applyBorder="1" applyAlignment="1">
      <alignment vertical="center" wrapText="1"/>
    </xf>
    <xf numFmtId="43" fontId="12" fillId="0" borderId="12" xfId="70" applyNumberFormat="1" applyFont="1" applyBorder="1" applyAlignment="1">
      <alignment vertical="center" wrapText="1"/>
    </xf>
    <xf numFmtId="43" fontId="12" fillId="0" borderId="15" xfId="70" applyNumberFormat="1" applyFont="1" applyBorder="1" applyAlignment="1">
      <alignment vertical="center" wrapText="1"/>
    </xf>
    <xf numFmtId="43" fontId="12" fillId="0" borderId="19" xfId="70" applyNumberFormat="1" applyFont="1" applyBorder="1" applyAlignment="1">
      <alignment vertical="center" wrapText="1"/>
    </xf>
    <xf numFmtId="43" fontId="11" fillId="33" borderId="17" xfId="70" applyNumberFormat="1" applyFont="1" applyFill="1" applyBorder="1" applyAlignment="1">
      <alignment vertical="center" wrapText="1"/>
    </xf>
    <xf numFmtId="43" fontId="11" fillId="36" borderId="17" xfId="70" applyNumberFormat="1" applyFont="1" applyFill="1" applyBorder="1" applyAlignment="1">
      <alignment vertical="center" wrapText="1"/>
    </xf>
    <xf numFmtId="43" fontId="11" fillId="36" borderId="16" xfId="70" applyNumberFormat="1" applyFont="1" applyFill="1" applyBorder="1" applyAlignment="1">
      <alignment vertical="center" wrapText="1"/>
    </xf>
    <xf numFmtId="0" fontId="12" fillId="0" borderId="0" xfId="54" applyFont="1" applyFill="1" applyAlignment="1">
      <alignment horizontal="right"/>
      <protection/>
    </xf>
    <xf numFmtId="43" fontId="12" fillId="0" borderId="13" xfId="70" applyFont="1" applyBorder="1" applyAlignment="1">
      <alignment vertical="center" wrapText="1"/>
    </xf>
    <xf numFmtId="43" fontId="12" fillId="0" borderId="12" xfId="70" applyFont="1" applyFill="1" applyBorder="1" applyAlignment="1">
      <alignment vertical="center" wrapText="1"/>
    </xf>
    <xf numFmtId="43" fontId="11" fillId="36" borderId="16" xfId="70" applyFont="1" applyFill="1" applyBorder="1" applyAlignment="1">
      <alignment vertical="center" wrapText="1"/>
    </xf>
    <xf numFmtId="0" fontId="3" fillId="0" borderId="0" xfId="48" applyFont="1" applyAlignment="1">
      <alignment horizontal="left"/>
      <protection/>
    </xf>
    <xf numFmtId="49" fontId="3" fillId="0" borderId="0" xfId="48" applyNumberFormat="1" applyFont="1" applyAlignment="1">
      <alignment horizontal="left"/>
      <protection/>
    </xf>
    <xf numFmtId="0" fontId="4" fillId="0" borderId="0" xfId="48" applyFont="1" applyAlignment="1">
      <alignment horizontal="left"/>
      <protection/>
    </xf>
    <xf numFmtId="49" fontId="4" fillId="33" borderId="22" xfId="48" applyNumberFormat="1" applyFont="1" applyFill="1" applyBorder="1" applyAlignment="1">
      <alignment horizontal="center" vertical="center" wrapText="1"/>
      <protection/>
    </xf>
    <xf numFmtId="49" fontId="4" fillId="33" borderId="23" xfId="48" applyNumberFormat="1" applyFont="1" applyFill="1" applyBorder="1" applyAlignment="1">
      <alignment horizontal="center" vertical="center" wrapText="1"/>
      <protection/>
    </xf>
    <xf numFmtId="49" fontId="4" fillId="33" borderId="14" xfId="48" applyNumberFormat="1" applyFont="1" applyFill="1" applyBorder="1" applyAlignment="1">
      <alignment horizontal="center" vertical="center" wrapText="1"/>
      <protection/>
    </xf>
    <xf numFmtId="49" fontId="4" fillId="33" borderId="11" xfId="48" applyNumberFormat="1" applyFont="1" applyFill="1" applyBorder="1" applyAlignment="1">
      <alignment horizontal="center" vertical="center" wrapText="1"/>
      <protection/>
    </xf>
    <xf numFmtId="0" fontId="4" fillId="33" borderId="18" xfId="48" applyFont="1" applyFill="1" applyBorder="1" applyAlignment="1">
      <alignment horizontal="center"/>
      <protection/>
    </xf>
    <xf numFmtId="0" fontId="4" fillId="33" borderId="24" xfId="48" applyFont="1" applyFill="1" applyBorder="1" applyAlignment="1">
      <alignment horizontal="center"/>
      <protection/>
    </xf>
    <xf numFmtId="0" fontId="4" fillId="33" borderId="17" xfId="48" applyFont="1" applyFill="1" applyBorder="1" applyAlignment="1">
      <alignment horizontal="center"/>
      <protection/>
    </xf>
    <xf numFmtId="49" fontId="4" fillId="33" borderId="14" xfId="48" applyNumberFormat="1" applyFont="1" applyFill="1" applyBorder="1" applyAlignment="1">
      <alignment horizontal="center"/>
      <protection/>
    </xf>
    <xf numFmtId="49" fontId="4" fillId="33" borderId="11" xfId="48" applyNumberFormat="1" applyFont="1" applyFill="1" applyBorder="1" applyAlignment="1">
      <alignment horizontal="center"/>
      <protection/>
    </xf>
    <xf numFmtId="49" fontId="4" fillId="33" borderId="22" xfId="48" applyNumberFormat="1" applyFont="1" applyFill="1" applyBorder="1" applyAlignment="1">
      <alignment horizontal="center"/>
      <protection/>
    </xf>
    <xf numFmtId="49" fontId="4" fillId="33" borderId="23" xfId="48" applyNumberFormat="1" applyFont="1" applyFill="1" applyBorder="1" applyAlignment="1">
      <alignment horizontal="center"/>
      <protection/>
    </xf>
    <xf numFmtId="37" fontId="3" fillId="0" borderId="18" xfId="48" applyNumberFormat="1" applyFont="1" applyBorder="1" applyAlignment="1">
      <alignment horizontal="center"/>
      <protection/>
    </xf>
    <xf numFmtId="37" fontId="3" fillId="0" borderId="17" xfId="48" applyNumberFormat="1" applyFont="1" applyBorder="1" applyAlignment="1">
      <alignment horizontal="center"/>
      <protection/>
    </xf>
    <xf numFmtId="37" fontId="3" fillId="33" borderId="18" xfId="48" applyNumberFormat="1" applyFont="1" applyFill="1" applyBorder="1" applyAlignment="1">
      <alignment horizontal="center"/>
      <protection/>
    </xf>
    <xf numFmtId="0" fontId="0" fillId="33" borderId="17" xfId="48" applyFill="1" applyBorder="1" applyAlignment="1">
      <alignment horizontal="center"/>
      <protection/>
    </xf>
    <xf numFmtId="49" fontId="4" fillId="33" borderId="20" xfId="48" applyNumberFormat="1" applyFont="1" applyFill="1" applyBorder="1" applyAlignment="1">
      <alignment horizontal="center"/>
      <protection/>
    </xf>
    <xf numFmtId="49" fontId="4" fillId="33" borderId="15" xfId="48" applyNumberFormat="1" applyFont="1" applyFill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166" fontId="3" fillId="0" borderId="18" xfId="48" applyNumberFormat="1" applyFont="1" applyBorder="1" applyAlignment="1">
      <alignment horizontal="center"/>
      <protection/>
    </xf>
    <xf numFmtId="166" fontId="3" fillId="0" borderId="17" xfId="48" applyNumberFormat="1" applyFont="1" applyBorder="1" applyAlignment="1">
      <alignment horizontal="center"/>
      <protection/>
    </xf>
    <xf numFmtId="37" fontId="3" fillId="34" borderId="18" xfId="48" applyNumberFormat="1" applyFont="1" applyFill="1" applyBorder="1" applyAlignment="1">
      <alignment horizontal="center"/>
      <protection/>
    </xf>
    <xf numFmtId="37" fontId="3" fillId="34" borderId="17" xfId="48" applyNumberFormat="1" applyFont="1" applyFill="1" applyBorder="1" applyAlignment="1">
      <alignment horizontal="center"/>
      <protection/>
    </xf>
    <xf numFmtId="0" fontId="3" fillId="0" borderId="18" xfId="48" applyFont="1" applyBorder="1" applyAlignment="1">
      <alignment horizontal="center"/>
      <protection/>
    </xf>
    <xf numFmtId="0" fontId="3" fillId="0" borderId="17" xfId="48" applyFont="1" applyBorder="1" applyAlignment="1">
      <alignment horizontal="center"/>
      <protection/>
    </xf>
    <xf numFmtId="0" fontId="0" fillId="34" borderId="17" xfId="48" applyFill="1" applyBorder="1" applyAlignment="1">
      <alignment horizontal="center"/>
      <protection/>
    </xf>
    <xf numFmtId="37" fontId="3" fillId="34" borderId="18" xfId="48" applyNumberFormat="1" applyFont="1" applyFill="1" applyBorder="1" applyAlignment="1">
      <alignment horizontal="center" vertical="center"/>
      <protection/>
    </xf>
    <xf numFmtId="0" fontId="0" fillId="34" borderId="17" xfId="48" applyFill="1" applyBorder="1" applyAlignment="1">
      <alignment horizontal="center" vertical="center"/>
      <protection/>
    </xf>
    <xf numFmtId="0" fontId="4" fillId="33" borderId="22" xfId="48" applyFont="1" applyFill="1" applyBorder="1" applyAlignment="1">
      <alignment horizontal="center" vertical="center" wrapText="1"/>
      <protection/>
    </xf>
    <xf numFmtId="0" fontId="4" fillId="33" borderId="23" xfId="48" applyFont="1" applyFill="1" applyBorder="1" applyAlignment="1">
      <alignment horizontal="center" vertical="center" wrapText="1"/>
      <protection/>
    </xf>
    <xf numFmtId="0" fontId="4" fillId="33" borderId="14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20" xfId="48" applyFont="1" applyFill="1" applyBorder="1" applyAlignment="1">
      <alignment horizontal="center" vertical="center" wrapText="1"/>
      <protection/>
    </xf>
    <xf numFmtId="0" fontId="4" fillId="33" borderId="15" xfId="48" applyFont="1" applyFill="1" applyBorder="1" applyAlignment="1">
      <alignment horizontal="center" vertical="center" wrapText="1"/>
      <protection/>
    </xf>
    <xf numFmtId="37" fontId="3" fillId="34" borderId="16" xfId="48" applyNumberFormat="1" applyFont="1" applyFill="1" applyBorder="1" applyAlignment="1">
      <alignment horizontal="center"/>
      <protection/>
    </xf>
    <xf numFmtId="0" fontId="3" fillId="33" borderId="18" xfId="48" applyFont="1" applyFill="1" applyBorder="1" applyAlignment="1">
      <alignment horizontal="center"/>
      <protection/>
    </xf>
    <xf numFmtId="0" fontId="3" fillId="33" borderId="17" xfId="48" applyFont="1" applyFill="1" applyBorder="1" applyAlignment="1">
      <alignment horizontal="center"/>
      <protection/>
    </xf>
    <xf numFmtId="37" fontId="3" fillId="34" borderId="17" xfId="48" applyNumberFormat="1" applyFont="1" applyFill="1" applyBorder="1" applyAlignment="1">
      <alignment horizontal="center" vertical="center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3" fillId="34" borderId="16" xfId="48" applyFont="1" applyFill="1" applyBorder="1" applyAlignment="1">
      <alignment horizontal="center"/>
      <protection/>
    </xf>
    <xf numFmtId="0" fontId="2" fillId="0" borderId="0" xfId="48" applyFont="1" applyAlignment="1">
      <alignment horizontal="left" vertical="center" wrapText="1"/>
      <protection/>
    </xf>
    <xf numFmtId="0" fontId="2" fillId="0" borderId="21" xfId="48" applyFont="1" applyBorder="1" applyAlignment="1">
      <alignment horizontal="left" vertical="center" wrapText="1"/>
      <protection/>
    </xf>
    <xf numFmtId="0" fontId="11" fillId="33" borderId="22" xfId="54" applyFont="1" applyFill="1" applyBorder="1" applyAlignment="1">
      <alignment horizontal="center" vertical="center" wrapText="1"/>
      <protection/>
    </xf>
    <xf numFmtId="0" fontId="11" fillId="33" borderId="23" xfId="54" applyFont="1" applyFill="1" applyBorder="1" applyAlignment="1">
      <alignment horizontal="center" vertical="center" wrapText="1"/>
      <protection/>
    </xf>
    <xf numFmtId="0" fontId="11" fillId="33" borderId="24" xfId="54" applyFont="1" applyFill="1" applyBorder="1" applyAlignment="1">
      <alignment horizontal="center" vertical="center" wrapText="1"/>
      <protection/>
    </xf>
    <xf numFmtId="0" fontId="11" fillId="33" borderId="21" xfId="54" applyFont="1" applyFill="1" applyBorder="1" applyAlignment="1">
      <alignment horizontal="center" vertical="center" wrapText="1"/>
      <protection/>
    </xf>
    <xf numFmtId="0" fontId="11" fillId="36" borderId="0" xfId="54" applyFont="1" applyFill="1" applyBorder="1" applyAlignment="1">
      <alignment horizontal="left" vertical="center" wrapText="1"/>
      <protection/>
    </xf>
    <xf numFmtId="0" fontId="12" fillId="36" borderId="0" xfId="48" applyFont="1" applyFill="1" applyAlignment="1">
      <alignment horizontal="left" vertical="center" wrapText="1"/>
      <protection/>
    </xf>
    <xf numFmtId="0" fontId="12" fillId="36" borderId="0" xfId="48" applyFont="1" applyFill="1" applyAlignment="1">
      <alignment horizontal="left" vertical="center"/>
      <protection/>
    </xf>
    <xf numFmtId="43" fontId="11" fillId="36" borderId="22" xfId="70" applyNumberFormat="1" applyFont="1" applyFill="1" applyBorder="1" applyAlignment="1">
      <alignment horizontal="right"/>
    </xf>
    <xf numFmtId="43" fontId="11" fillId="36" borderId="23" xfId="70" applyNumberFormat="1" applyFont="1" applyFill="1" applyBorder="1" applyAlignment="1">
      <alignment horizontal="right"/>
    </xf>
    <xf numFmtId="43" fontId="12" fillId="36" borderId="14" xfId="70" applyNumberFormat="1" applyFont="1" applyFill="1" applyBorder="1" applyAlignment="1">
      <alignment horizontal="right"/>
    </xf>
    <xf numFmtId="43" fontId="12" fillId="36" borderId="11" xfId="70" applyNumberFormat="1" applyFont="1" applyFill="1" applyBorder="1" applyAlignment="1">
      <alignment horizontal="right"/>
    </xf>
    <xf numFmtId="43" fontId="12" fillId="36" borderId="14" xfId="70" applyNumberFormat="1" applyFont="1" applyFill="1" applyBorder="1" applyAlignment="1">
      <alignment horizontal="center"/>
    </xf>
    <xf numFmtId="43" fontId="12" fillId="36" borderId="11" xfId="70" applyNumberFormat="1" applyFont="1" applyFill="1" applyBorder="1" applyAlignment="1">
      <alignment horizontal="center"/>
    </xf>
    <xf numFmtId="0" fontId="13" fillId="33" borderId="21" xfId="54" applyFont="1" applyFill="1" applyBorder="1" applyAlignment="1">
      <alignment horizontal="center" vertical="center" wrapText="1"/>
      <protection/>
    </xf>
    <xf numFmtId="0" fontId="13" fillId="33" borderId="23" xfId="54" applyFont="1" applyFill="1" applyBorder="1" applyAlignment="1">
      <alignment horizontal="center" vertical="center" wrapText="1"/>
      <protection/>
    </xf>
    <xf numFmtId="0" fontId="13" fillId="33" borderId="0" xfId="54" applyFont="1" applyFill="1" applyBorder="1" applyAlignment="1">
      <alignment horizontal="center" vertical="center" wrapText="1"/>
      <protection/>
    </xf>
    <xf numFmtId="0" fontId="13" fillId="33" borderId="11" xfId="54" applyFont="1" applyFill="1" applyBorder="1" applyAlignment="1">
      <alignment horizontal="center" vertical="center" wrapText="1"/>
      <protection/>
    </xf>
    <xf numFmtId="0" fontId="13" fillId="33" borderId="10" xfId="54" applyFont="1" applyFill="1" applyBorder="1" applyAlignment="1">
      <alignment horizontal="center" vertical="center" wrapText="1"/>
      <protection/>
    </xf>
    <xf numFmtId="0" fontId="13" fillId="33" borderId="15" xfId="54" applyFont="1" applyFill="1" applyBorder="1" applyAlignment="1">
      <alignment horizontal="center" vertical="center" wrapText="1"/>
      <protection/>
    </xf>
    <xf numFmtId="43" fontId="11" fillId="36" borderId="22" xfId="70" applyFont="1" applyFill="1" applyBorder="1" applyAlignment="1">
      <alignment horizontal="right"/>
    </xf>
    <xf numFmtId="43" fontId="11" fillId="36" borderId="21" xfId="70" applyFont="1" applyFill="1" applyBorder="1" applyAlignment="1">
      <alignment horizontal="right"/>
    </xf>
    <xf numFmtId="43" fontId="12" fillId="36" borderId="14" xfId="70" applyFont="1" applyFill="1" applyBorder="1" applyAlignment="1">
      <alignment horizontal="right"/>
    </xf>
    <xf numFmtId="43" fontId="12" fillId="36" borderId="0" xfId="70" applyFont="1" applyFill="1" applyBorder="1" applyAlignment="1">
      <alignment horizontal="right"/>
    </xf>
    <xf numFmtId="0" fontId="11" fillId="33" borderId="14" xfId="54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1" fillId="33" borderId="20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43" fontId="11" fillId="36" borderId="22" xfId="70" applyNumberFormat="1" applyFont="1" applyFill="1" applyBorder="1" applyAlignment="1">
      <alignment horizontal="right" vertical="center" wrapText="1"/>
    </xf>
    <xf numFmtId="43" fontId="11" fillId="36" borderId="23" xfId="70" applyNumberFormat="1" applyFont="1" applyFill="1" applyBorder="1" applyAlignment="1">
      <alignment horizontal="right" vertical="center" wrapText="1"/>
    </xf>
    <xf numFmtId="43" fontId="12" fillId="36" borderId="14" xfId="70" applyNumberFormat="1" applyFont="1" applyFill="1" applyBorder="1" applyAlignment="1">
      <alignment horizontal="right" vertical="center" wrapText="1"/>
    </xf>
    <xf numFmtId="43" fontId="12" fillId="36" borderId="11" xfId="70" applyNumberFormat="1" applyFont="1" applyFill="1" applyBorder="1" applyAlignment="1">
      <alignment horizontal="right" vertical="center" wrapText="1"/>
    </xf>
    <xf numFmtId="43" fontId="12" fillId="36" borderId="14" xfId="70" applyNumberFormat="1" applyFont="1" applyFill="1" applyBorder="1" applyAlignment="1">
      <alignment horizontal="center" vertical="center" wrapText="1"/>
    </xf>
    <xf numFmtId="43" fontId="12" fillId="36" borderId="11" xfId="70" applyNumberFormat="1" applyFont="1" applyFill="1" applyBorder="1" applyAlignment="1">
      <alignment horizontal="center" vertical="center" wrapText="1"/>
    </xf>
    <xf numFmtId="43" fontId="11" fillId="36" borderId="14" xfId="70" applyNumberFormat="1" applyFont="1" applyFill="1" applyBorder="1" applyAlignment="1">
      <alignment horizontal="right"/>
    </xf>
    <xf numFmtId="43" fontId="11" fillId="36" borderId="11" xfId="70" applyNumberFormat="1" applyFont="1" applyFill="1" applyBorder="1" applyAlignment="1">
      <alignment horizontal="right"/>
    </xf>
    <xf numFmtId="43" fontId="12" fillId="36" borderId="20" xfId="70" applyNumberFormat="1" applyFont="1" applyFill="1" applyBorder="1" applyAlignment="1">
      <alignment horizontal="center"/>
    </xf>
    <xf numFmtId="43" fontId="12" fillId="36" borderId="15" xfId="70" applyNumberFormat="1" applyFont="1" applyFill="1" applyBorder="1" applyAlignment="1">
      <alignment horizontal="center"/>
    </xf>
    <xf numFmtId="43" fontId="11" fillId="33" borderId="18" xfId="70" applyNumberFormat="1" applyFont="1" applyFill="1" applyBorder="1" applyAlignment="1">
      <alignment horizontal="right" vertical="center" wrapText="1"/>
    </xf>
    <xf numFmtId="43" fontId="11" fillId="33" borderId="17" xfId="70" applyNumberFormat="1" applyFont="1" applyFill="1" applyBorder="1" applyAlignment="1">
      <alignment horizontal="right" vertical="center" wrapText="1"/>
    </xf>
    <xf numFmtId="43" fontId="11" fillId="36" borderId="14" xfId="70" applyFont="1" applyFill="1" applyBorder="1" applyAlignment="1">
      <alignment horizontal="right"/>
    </xf>
    <xf numFmtId="43" fontId="11" fillId="36" borderId="0" xfId="70" applyFont="1" applyFill="1" applyBorder="1" applyAlignment="1">
      <alignment horizontal="right"/>
    </xf>
    <xf numFmtId="167" fontId="12" fillId="36" borderId="14" xfId="70" applyNumberFormat="1" applyFont="1" applyFill="1" applyBorder="1" applyAlignment="1">
      <alignment horizontal="right"/>
    </xf>
    <xf numFmtId="167" fontId="12" fillId="36" borderId="0" xfId="70" applyNumberFormat="1" applyFont="1" applyFill="1" applyBorder="1" applyAlignment="1">
      <alignment horizontal="right"/>
    </xf>
    <xf numFmtId="43" fontId="12" fillId="36" borderId="20" xfId="70" applyFont="1" applyFill="1" applyBorder="1" applyAlignment="1">
      <alignment horizontal="right"/>
    </xf>
    <xf numFmtId="43" fontId="12" fillId="36" borderId="10" xfId="70" applyFont="1" applyFill="1" applyBorder="1" applyAlignment="1">
      <alignment horizontal="right"/>
    </xf>
    <xf numFmtId="43" fontId="11" fillId="33" borderId="18" xfId="70" applyFont="1" applyFill="1" applyBorder="1" applyAlignment="1">
      <alignment horizontal="right" vertical="center" wrapText="1"/>
    </xf>
    <xf numFmtId="43" fontId="11" fillId="33" borderId="24" xfId="70" applyFont="1" applyFill="1" applyBorder="1" applyAlignment="1">
      <alignment horizontal="right" vertical="center" wrapText="1"/>
    </xf>
    <xf numFmtId="0" fontId="11" fillId="36" borderId="0" xfId="54" applyFont="1" applyFill="1" applyAlignment="1">
      <alignment horizontal="left" vertical="top" wrapText="1"/>
      <protection/>
    </xf>
    <xf numFmtId="43" fontId="11" fillId="36" borderId="14" xfId="70" applyNumberFormat="1" applyFont="1" applyFill="1" applyBorder="1" applyAlignment="1">
      <alignment horizontal="right" vertical="center" wrapText="1"/>
    </xf>
    <xf numFmtId="43" fontId="11" fillId="36" borderId="11" xfId="70" applyNumberFormat="1" applyFont="1" applyFill="1" applyBorder="1" applyAlignment="1">
      <alignment horizontal="right" vertical="center" wrapText="1"/>
    </xf>
    <xf numFmtId="0" fontId="11" fillId="36" borderId="0" xfId="54" applyFont="1" applyFill="1" applyAlignment="1">
      <alignment horizontal="left" vertical="center" wrapText="1"/>
      <protection/>
    </xf>
    <xf numFmtId="0" fontId="12" fillId="36" borderId="0" xfId="48" applyFont="1" applyFill="1" applyBorder="1" applyAlignment="1">
      <alignment horizontal="left" vertical="center" wrapText="1"/>
      <protection/>
    </xf>
    <xf numFmtId="0" fontId="11" fillId="33" borderId="24" xfId="54" applyFont="1" applyFill="1" applyBorder="1" applyAlignment="1">
      <alignment horizontal="left" vertical="center" wrapText="1"/>
      <protection/>
    </xf>
    <xf numFmtId="0" fontId="11" fillId="33" borderId="17" xfId="54" applyFont="1" applyFill="1" applyBorder="1" applyAlignment="1">
      <alignment horizontal="left" vertical="center" wrapText="1"/>
      <protection/>
    </xf>
    <xf numFmtId="43" fontId="12" fillId="36" borderId="20" xfId="70" applyNumberFormat="1" applyFont="1" applyFill="1" applyBorder="1" applyAlignment="1">
      <alignment horizontal="center" vertical="center" wrapText="1"/>
    </xf>
    <xf numFmtId="43" fontId="12" fillId="36" borderId="15" xfId="70" applyNumberFormat="1" applyFont="1" applyFill="1" applyBorder="1" applyAlignment="1">
      <alignment horizontal="center" vertical="center" wrapText="1"/>
    </xf>
    <xf numFmtId="43" fontId="12" fillId="0" borderId="22" xfId="70" applyNumberFormat="1" applyFont="1" applyBorder="1" applyAlignment="1">
      <alignment horizontal="center"/>
    </xf>
    <xf numFmtId="43" fontId="12" fillId="0" borderId="23" xfId="70" applyNumberFormat="1" applyFont="1" applyBorder="1" applyAlignment="1">
      <alignment horizontal="center"/>
    </xf>
    <xf numFmtId="0" fontId="11" fillId="33" borderId="18" xfId="54" applyFont="1" applyFill="1" applyBorder="1" applyAlignment="1">
      <alignment horizontal="center" vertical="center" wrapText="1"/>
      <protection/>
    </xf>
    <xf numFmtId="0" fontId="11" fillId="33" borderId="17" xfId="54" applyFont="1" applyFill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left" vertical="top" wrapText="1"/>
      <protection/>
    </xf>
    <xf numFmtId="0" fontId="12" fillId="36" borderId="0" xfId="54" applyFont="1" applyFill="1" applyAlignment="1" applyProtection="1">
      <alignment horizontal="left" vertical="center"/>
      <protection locked="0"/>
    </xf>
    <xf numFmtId="0" fontId="12" fillId="36" borderId="0" xfId="54" applyFont="1" applyFill="1" applyBorder="1" applyAlignment="1" applyProtection="1">
      <alignment horizontal="left" vertical="center"/>
      <protection locked="0"/>
    </xf>
    <xf numFmtId="0" fontId="12" fillId="0" borderId="0" xfId="54" applyFont="1" applyAlignment="1">
      <alignment horizontal="left" vertical="center" wrapText="1"/>
      <protection/>
    </xf>
    <xf numFmtId="0" fontId="12" fillId="0" borderId="0" xfId="54" applyFont="1" applyBorder="1" applyAlignment="1">
      <alignment horizontal="left" vertical="center" wrapText="1"/>
      <protection/>
    </xf>
    <xf numFmtId="0" fontId="12" fillId="36" borderId="0" xfId="54" applyFont="1" applyFill="1" applyBorder="1" applyAlignment="1" applyProtection="1">
      <alignment vertical="center" wrapText="1"/>
      <protection locked="0"/>
    </xf>
    <xf numFmtId="0" fontId="12" fillId="36" borderId="11" xfId="54" applyFont="1" applyFill="1" applyBorder="1" applyAlignment="1" applyProtection="1">
      <alignment vertical="center" wrapText="1"/>
      <protection locked="0"/>
    </xf>
    <xf numFmtId="0" fontId="12" fillId="36" borderId="10" xfId="54" applyFont="1" applyFill="1" applyBorder="1" applyAlignment="1" applyProtection="1">
      <alignment vertical="center"/>
      <protection locked="0"/>
    </xf>
    <xf numFmtId="0" fontId="12" fillId="36" borderId="15" xfId="54" applyFont="1" applyFill="1" applyBorder="1" applyAlignment="1" applyProtection="1">
      <alignment vertical="center"/>
      <protection locked="0"/>
    </xf>
    <xf numFmtId="0" fontId="11" fillId="33" borderId="24" xfId="54" applyFont="1" applyFill="1" applyBorder="1" applyAlignment="1">
      <alignment vertical="center" wrapText="1"/>
      <protection/>
    </xf>
    <xf numFmtId="0" fontId="11" fillId="33" borderId="17" xfId="54" applyFont="1" applyFill="1" applyBorder="1" applyAlignment="1">
      <alignment vertical="center" wrapText="1"/>
      <protection/>
    </xf>
    <xf numFmtId="43" fontId="12" fillId="0" borderId="21" xfId="70" applyNumberFormat="1" applyFont="1" applyBorder="1" applyAlignment="1">
      <alignment horizontal="center"/>
    </xf>
    <xf numFmtId="43" fontId="12" fillId="0" borderId="14" xfId="70" applyNumberFormat="1" applyFont="1" applyBorder="1" applyAlignment="1">
      <alignment horizontal="right"/>
    </xf>
    <xf numFmtId="43" fontId="12" fillId="0" borderId="0" xfId="70" applyNumberFormat="1" applyFont="1" applyBorder="1" applyAlignment="1">
      <alignment horizontal="right"/>
    </xf>
    <xf numFmtId="43" fontId="12" fillId="0" borderId="20" xfId="70" applyNumberFormat="1" applyFont="1" applyBorder="1" applyAlignment="1">
      <alignment horizontal="right"/>
    </xf>
    <xf numFmtId="43" fontId="12" fillId="0" borderId="10" xfId="70" applyNumberFormat="1" applyFont="1" applyBorder="1" applyAlignment="1">
      <alignment horizontal="right"/>
    </xf>
    <xf numFmtId="43" fontId="11" fillId="33" borderId="18" xfId="70" applyNumberFormat="1" applyFont="1" applyFill="1" applyBorder="1" applyAlignment="1">
      <alignment horizontal="center" vertical="center" wrapText="1"/>
    </xf>
    <xf numFmtId="43" fontId="11" fillId="33" borderId="24" xfId="70" applyNumberFormat="1" applyFont="1" applyFill="1" applyBorder="1" applyAlignment="1">
      <alignment horizontal="center" vertical="center" wrapText="1"/>
    </xf>
    <xf numFmtId="0" fontId="12" fillId="36" borderId="21" xfId="54" applyFont="1" applyFill="1" applyBorder="1" applyAlignment="1" applyProtection="1">
      <alignment vertical="center"/>
      <protection locked="0"/>
    </xf>
    <xf numFmtId="0" fontId="12" fillId="36" borderId="23" xfId="54" applyFont="1" applyFill="1" applyBorder="1" applyAlignment="1" applyProtection="1">
      <alignment vertical="center"/>
      <protection locked="0"/>
    </xf>
    <xf numFmtId="43" fontId="12" fillId="0" borderId="11" xfId="70" applyNumberFormat="1" applyFont="1" applyBorder="1" applyAlignment="1">
      <alignment horizontal="right"/>
    </xf>
    <xf numFmtId="43" fontId="12" fillId="0" borderId="15" xfId="70" applyNumberFormat="1" applyFont="1" applyBorder="1" applyAlignment="1">
      <alignment horizontal="right"/>
    </xf>
    <xf numFmtId="43" fontId="11" fillId="33" borderId="17" xfId="70" applyNumberFormat="1" applyFont="1" applyFill="1" applyBorder="1" applyAlignment="1">
      <alignment horizontal="center" vertical="center" wrapText="1"/>
    </xf>
    <xf numFmtId="0" fontId="12" fillId="36" borderId="0" xfId="54" applyFont="1" applyFill="1" applyBorder="1" applyAlignment="1" applyProtection="1">
      <alignment vertical="center"/>
      <protection locked="0"/>
    </xf>
    <xf numFmtId="0" fontId="12" fillId="36" borderId="11" xfId="54" applyFont="1" applyFill="1" applyBorder="1" applyAlignment="1" applyProtection="1">
      <alignment vertical="center"/>
      <protection locked="0"/>
    </xf>
    <xf numFmtId="0" fontId="11" fillId="33" borderId="21" xfId="54" applyFont="1" applyFill="1" applyBorder="1" applyAlignment="1">
      <alignment horizontal="left" vertical="center" wrapText="1"/>
      <protection/>
    </xf>
    <xf numFmtId="0" fontId="11" fillId="33" borderId="23" xfId="54" applyFont="1" applyFill="1" applyBorder="1" applyAlignment="1">
      <alignment horizontal="left" vertical="center" wrapText="1"/>
      <protection/>
    </xf>
    <xf numFmtId="0" fontId="11" fillId="33" borderId="20" xfId="54" applyFont="1" applyFill="1" applyBorder="1" applyAlignment="1">
      <alignment horizontal="center" wrapText="1"/>
      <protection/>
    </xf>
    <xf numFmtId="0" fontId="11" fillId="33" borderId="15" xfId="54" applyFont="1" applyFill="1" applyBorder="1" applyAlignment="1">
      <alignment horizontal="center" wrapText="1"/>
      <protection/>
    </xf>
    <xf numFmtId="0" fontId="11" fillId="33" borderId="0" xfId="54" applyFont="1" applyFill="1" applyBorder="1" applyAlignment="1">
      <alignment horizontal="center" wrapText="1"/>
      <protection/>
    </xf>
    <xf numFmtId="0" fontId="12" fillId="0" borderId="0" xfId="54" applyFont="1" applyAlignment="1">
      <alignment horizontal="center"/>
      <protection/>
    </xf>
    <xf numFmtId="37" fontId="11" fillId="34" borderId="18" xfId="48" applyNumberFormat="1" applyFont="1" applyFill="1" applyBorder="1" applyAlignment="1">
      <alignment horizontal="center"/>
      <protection/>
    </xf>
    <xf numFmtId="0" fontId="16" fillId="34" borderId="24" xfId="48" applyFont="1" applyFill="1" applyBorder="1" applyAlignment="1">
      <alignment horizontal="center"/>
      <protection/>
    </xf>
    <xf numFmtId="0" fontId="12" fillId="0" borderId="24" xfId="54" applyFont="1" applyBorder="1" applyAlignment="1">
      <alignment vertical="center" wrapText="1"/>
      <protection/>
    </xf>
    <xf numFmtId="0" fontId="12" fillId="0" borderId="17" xfId="54" applyFont="1" applyBorder="1" applyAlignment="1">
      <alignment vertical="center" wrapText="1"/>
      <protection/>
    </xf>
    <xf numFmtId="0" fontId="12" fillId="0" borderId="24" xfId="54" applyFont="1" applyFill="1" applyBorder="1" applyAlignment="1">
      <alignment vertical="center" wrapText="1"/>
      <protection/>
    </xf>
    <xf numFmtId="0" fontId="12" fillId="0" borderId="17" xfId="54" applyFont="1" applyFill="1" applyBorder="1" applyAlignment="1">
      <alignment vertical="center" wrapText="1"/>
      <protection/>
    </xf>
    <xf numFmtId="178" fontId="12" fillId="0" borderId="18" xfId="54" applyNumberFormat="1" applyFont="1" applyBorder="1" applyAlignment="1">
      <alignment horizontal="right"/>
      <protection/>
    </xf>
    <xf numFmtId="178" fontId="12" fillId="0" borderId="24" xfId="54" applyNumberFormat="1" applyFont="1" applyBorder="1" applyAlignment="1">
      <alignment horizontal="right"/>
      <protection/>
    </xf>
    <xf numFmtId="178" fontId="12" fillId="0" borderId="18" xfId="54" applyNumberFormat="1" applyFont="1" applyFill="1" applyBorder="1" applyAlignment="1">
      <alignment horizontal="right"/>
      <protection/>
    </xf>
    <xf numFmtId="178" fontId="12" fillId="0" borderId="17" xfId="54" applyNumberFormat="1" applyFont="1" applyFill="1" applyBorder="1" applyAlignment="1">
      <alignment horizontal="right"/>
      <protection/>
    </xf>
    <xf numFmtId="43" fontId="11" fillId="33" borderId="18" xfId="70" applyFont="1" applyFill="1" applyBorder="1" applyAlignment="1">
      <alignment horizontal="right"/>
    </xf>
    <xf numFmtId="43" fontId="11" fillId="33" borderId="17" xfId="70" applyFont="1" applyFill="1" applyBorder="1" applyAlignment="1">
      <alignment horizontal="right"/>
    </xf>
    <xf numFmtId="43" fontId="11" fillId="33" borderId="18" xfId="70" applyFont="1" applyFill="1" applyBorder="1" applyAlignment="1">
      <alignment horizontal="center"/>
    </xf>
    <xf numFmtId="43" fontId="11" fillId="33" borderId="17" xfId="70" applyFont="1" applyFill="1" applyBorder="1" applyAlignment="1">
      <alignment horizontal="center"/>
    </xf>
    <xf numFmtId="43" fontId="11" fillId="0" borderId="18" xfId="54" applyNumberFormat="1" applyFont="1" applyBorder="1" applyAlignment="1">
      <alignment horizontal="center" vertical="center" wrapText="1"/>
      <protection/>
    </xf>
    <xf numFmtId="43" fontId="11" fillId="0" borderId="24" xfId="54" applyNumberFormat="1" applyFont="1" applyBorder="1" applyAlignment="1">
      <alignment horizontal="center" vertical="center" wrapText="1"/>
      <protection/>
    </xf>
    <xf numFmtId="169" fontId="59" fillId="0" borderId="0" xfId="70" applyNumberFormat="1" applyFont="1" applyBorder="1" applyAlignment="1">
      <alignment horizontal="center" vertical="center" wrapText="1"/>
    </xf>
    <xf numFmtId="37" fontId="12" fillId="34" borderId="18" xfId="48" applyNumberFormat="1" applyFont="1" applyFill="1" applyBorder="1" applyAlignment="1">
      <alignment horizontal="center"/>
      <protection/>
    </xf>
    <xf numFmtId="0" fontId="14" fillId="34" borderId="17" xfId="48" applyFont="1" applyFill="1" applyBorder="1" applyAlignment="1">
      <alignment horizontal="center"/>
      <protection/>
    </xf>
    <xf numFmtId="0" fontId="14" fillId="34" borderId="24" xfId="48" applyFont="1" applyFill="1" applyBorder="1" applyAlignment="1">
      <alignment horizontal="center"/>
      <protection/>
    </xf>
    <xf numFmtId="178" fontId="12" fillId="0" borderId="17" xfId="54" applyNumberFormat="1" applyFont="1" applyBorder="1" applyAlignment="1">
      <alignment horizontal="right"/>
      <protection/>
    </xf>
    <xf numFmtId="0" fontId="12" fillId="39" borderId="21" xfId="54" applyFont="1" applyFill="1" applyBorder="1" applyAlignment="1">
      <alignment horizontal="left" vertical="center" wrapText="1"/>
      <protection/>
    </xf>
    <xf numFmtId="0" fontId="12" fillId="39" borderId="0" xfId="54" applyFont="1" applyFill="1" applyBorder="1" applyAlignment="1">
      <alignment horizontal="left" vertical="center" wrapText="1"/>
      <protection/>
    </xf>
    <xf numFmtId="0" fontId="13" fillId="35" borderId="21" xfId="54" applyFont="1" applyFill="1" applyBorder="1" applyAlignment="1">
      <alignment horizontal="center" vertical="center" wrapText="1"/>
      <protection/>
    </xf>
    <xf numFmtId="0" fontId="13" fillId="35" borderId="23" xfId="54" applyFont="1" applyFill="1" applyBorder="1" applyAlignment="1">
      <alignment horizontal="center" vertical="center" wrapText="1"/>
      <protection/>
    </xf>
    <xf numFmtId="0" fontId="13" fillId="35" borderId="0" xfId="54" applyFont="1" applyFill="1" applyBorder="1" applyAlignment="1">
      <alignment horizontal="center" vertical="center" wrapText="1"/>
      <protection/>
    </xf>
    <xf numFmtId="0" fontId="13" fillId="35" borderId="11" xfId="54" applyFont="1" applyFill="1" applyBorder="1" applyAlignment="1">
      <alignment horizontal="center" vertical="center" wrapText="1"/>
      <protection/>
    </xf>
    <xf numFmtId="0" fontId="13" fillId="35" borderId="10" xfId="54" applyFont="1" applyFill="1" applyBorder="1" applyAlignment="1">
      <alignment horizontal="center" vertical="center" wrapText="1"/>
      <protection/>
    </xf>
    <xf numFmtId="0" fontId="13" fillId="35" borderId="15" xfId="54" applyFont="1" applyFill="1" applyBorder="1" applyAlignment="1">
      <alignment horizontal="center" vertical="center" wrapText="1"/>
      <protection/>
    </xf>
    <xf numFmtId="0" fontId="11" fillId="35" borderId="24" xfId="54" applyFont="1" applyFill="1" applyBorder="1" applyAlignment="1">
      <alignment horizontal="center" vertical="center" wrapText="1"/>
      <protection/>
    </xf>
    <xf numFmtId="0" fontId="11" fillId="35" borderId="20" xfId="54" applyFont="1" applyFill="1" applyBorder="1" applyAlignment="1">
      <alignment horizontal="center" vertical="center" wrapText="1"/>
      <protection/>
    </xf>
    <xf numFmtId="0" fontId="11" fillId="35" borderId="10" xfId="54" applyFont="1" applyFill="1" applyBorder="1" applyAlignment="1">
      <alignment horizontal="center" vertical="center" wrapText="1"/>
      <protection/>
    </xf>
    <xf numFmtId="0" fontId="11" fillId="35" borderId="15" xfId="54" applyFont="1" applyFill="1" applyBorder="1" applyAlignment="1">
      <alignment horizontal="center" vertical="center" wrapText="1"/>
      <protection/>
    </xf>
    <xf numFmtId="0" fontId="11" fillId="35" borderId="21" xfId="54" applyFont="1" applyFill="1" applyBorder="1" applyAlignment="1">
      <alignment horizontal="center" vertical="center" wrapText="1"/>
      <protection/>
    </xf>
    <xf numFmtId="0" fontId="11" fillId="35" borderId="13" xfId="54" applyFont="1" applyFill="1" applyBorder="1" applyAlignment="1">
      <alignment horizontal="center" vertical="center" wrapText="1"/>
      <protection/>
    </xf>
    <xf numFmtId="0" fontId="11" fillId="35" borderId="19" xfId="54" applyFont="1" applyFill="1" applyBorder="1" applyAlignment="1">
      <alignment horizontal="center" vertical="center" wrapText="1"/>
      <protection/>
    </xf>
    <xf numFmtId="0" fontId="11" fillId="0" borderId="0" xfId="54" applyFont="1" applyAlignment="1">
      <alignment horizontal="center"/>
      <protection/>
    </xf>
    <xf numFmtId="0" fontId="11" fillId="35" borderId="22" xfId="54" applyFont="1" applyFill="1" applyBorder="1" applyAlignment="1">
      <alignment horizontal="center" vertical="center" wrapText="1"/>
      <protection/>
    </xf>
    <xf numFmtId="0" fontId="11" fillId="35" borderId="23" xfId="54" applyFont="1" applyFill="1" applyBorder="1" applyAlignment="1">
      <alignment horizontal="center" vertical="center" wrapText="1"/>
      <protection/>
    </xf>
    <xf numFmtId="43" fontId="12" fillId="34" borderId="22" xfId="70" applyFont="1" applyFill="1" applyBorder="1" applyAlignment="1">
      <alignment horizontal="center"/>
    </xf>
    <xf numFmtId="43" fontId="12" fillId="34" borderId="21" xfId="70" applyFont="1" applyFill="1" applyBorder="1" applyAlignment="1">
      <alignment horizontal="center"/>
    </xf>
    <xf numFmtId="43" fontId="12" fillId="39" borderId="14" xfId="70" applyFont="1" applyFill="1" applyBorder="1" applyAlignment="1">
      <alignment horizontal="right" vertical="center" wrapText="1"/>
    </xf>
    <xf numFmtId="43" fontId="12" fillId="39" borderId="0" xfId="70" applyFont="1" applyFill="1" applyBorder="1" applyAlignment="1">
      <alignment horizontal="right" vertical="center" wrapText="1"/>
    </xf>
    <xf numFmtId="43" fontId="12" fillId="39" borderId="20" xfId="70" applyFont="1" applyFill="1" applyBorder="1" applyAlignment="1">
      <alignment horizontal="right" vertical="center" wrapText="1"/>
    </xf>
    <xf numFmtId="43" fontId="12" fillId="39" borderId="10" xfId="70" applyFont="1" applyFill="1" applyBorder="1" applyAlignment="1">
      <alignment horizontal="right" vertical="center" wrapText="1"/>
    </xf>
    <xf numFmtId="0" fontId="11" fillId="35" borderId="18" xfId="54" applyFont="1" applyFill="1" applyBorder="1" applyAlignment="1">
      <alignment horizontal="center" vertical="center" wrapText="1"/>
      <protection/>
    </xf>
    <xf numFmtId="0" fontId="12" fillId="39" borderId="10" xfId="54" applyFont="1" applyFill="1" applyBorder="1" applyAlignment="1">
      <alignment horizontal="left" vertical="center" wrapText="1"/>
      <protection/>
    </xf>
    <xf numFmtId="0" fontId="60" fillId="39" borderId="21" xfId="54" applyFont="1" applyFill="1" applyBorder="1" applyAlignment="1">
      <alignment horizontal="left" vertical="center" wrapText="1"/>
      <protection/>
    </xf>
    <xf numFmtId="43" fontId="12" fillId="39" borderId="22" xfId="70" applyFont="1" applyFill="1" applyBorder="1" applyAlignment="1">
      <alignment horizontal="right" vertical="center" wrapText="1"/>
    </xf>
    <xf numFmtId="43" fontId="12" fillId="39" borderId="23" xfId="70" applyFont="1" applyFill="1" applyBorder="1" applyAlignment="1">
      <alignment horizontal="right" vertical="center" wrapText="1"/>
    </xf>
    <xf numFmtId="0" fontId="6" fillId="39" borderId="0" xfId="54" applyFont="1" applyFill="1" applyBorder="1" applyAlignment="1">
      <alignment horizontal="center" vertical="center" wrapText="1"/>
      <protection/>
    </xf>
    <xf numFmtId="0" fontId="6" fillId="39" borderId="25" xfId="54" applyFont="1" applyFill="1" applyBorder="1" applyAlignment="1">
      <alignment horizontal="center" vertical="center" wrapText="1"/>
      <protection/>
    </xf>
    <xf numFmtId="0" fontId="6" fillId="39" borderId="26" xfId="54" applyFont="1" applyFill="1" applyBorder="1" applyAlignment="1">
      <alignment horizontal="center" vertical="center" wrapText="1"/>
      <protection/>
    </xf>
    <xf numFmtId="0" fontId="60" fillId="39" borderId="0" xfId="54" applyFont="1" applyFill="1" applyBorder="1" applyAlignment="1">
      <alignment horizontal="left" vertical="center" wrapText="1"/>
      <protection/>
    </xf>
    <xf numFmtId="43" fontId="12" fillId="39" borderId="11" xfId="70" applyFont="1" applyFill="1" applyBorder="1" applyAlignment="1">
      <alignment horizontal="right" vertical="center" wrapText="1"/>
    </xf>
    <xf numFmtId="43" fontId="12" fillId="39" borderId="0" xfId="70" applyFont="1" applyFill="1" applyAlignment="1">
      <alignment horizontal="right" vertical="center" wrapText="1"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11" fillId="35" borderId="17" xfId="54" applyFont="1" applyFill="1" applyBorder="1" applyAlignment="1">
      <alignment horizontal="center" vertical="center" wrapText="1"/>
      <protection/>
    </xf>
    <xf numFmtId="0" fontId="11" fillId="35" borderId="20" xfId="54" applyFont="1" applyFill="1" applyBorder="1" applyAlignment="1">
      <alignment horizontal="center" wrapText="1"/>
      <protection/>
    </xf>
    <xf numFmtId="0" fontId="11" fillId="35" borderId="15" xfId="54" applyFont="1" applyFill="1" applyBorder="1" applyAlignment="1">
      <alignment horizontal="center" wrapText="1"/>
      <protection/>
    </xf>
    <xf numFmtId="43" fontId="11" fillId="33" borderId="17" xfId="70" applyFont="1" applyFill="1" applyBorder="1" applyAlignment="1">
      <alignment horizontal="right" vertical="center" wrapText="1"/>
    </xf>
    <xf numFmtId="43" fontId="12" fillId="39" borderId="15" xfId="70" applyFont="1" applyFill="1" applyBorder="1" applyAlignment="1">
      <alignment horizontal="right" vertical="center" wrapText="1"/>
    </xf>
    <xf numFmtId="0" fontId="12" fillId="0" borderId="11" xfId="54" applyFont="1" applyBorder="1" applyAlignment="1">
      <alignment horizontal="left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0" fontId="12" fillId="0" borderId="15" xfId="54" applyFont="1" applyBorder="1" applyAlignment="1">
      <alignment horizontal="left" vertical="center" wrapText="1"/>
      <protection/>
    </xf>
    <xf numFmtId="0" fontId="11" fillId="36" borderId="24" xfId="54" applyFont="1" applyFill="1" applyBorder="1" applyAlignment="1">
      <alignment horizontal="left" vertical="center" wrapText="1"/>
      <protection/>
    </xf>
    <xf numFmtId="0" fontId="11" fillId="36" borderId="17" xfId="54" applyFont="1" applyFill="1" applyBorder="1" applyAlignment="1">
      <alignment horizontal="left" vertical="center" wrapText="1"/>
      <protection/>
    </xf>
    <xf numFmtId="0" fontId="11" fillId="33" borderId="10" xfId="54" applyFont="1" applyFill="1" applyBorder="1" applyAlignment="1">
      <alignment horizontal="left" vertical="center" wrapText="1"/>
      <protection/>
    </xf>
    <xf numFmtId="0" fontId="11" fillId="33" borderId="15" xfId="54" applyFont="1" applyFill="1" applyBorder="1" applyAlignment="1">
      <alignment horizontal="left" vertical="center" wrapText="1"/>
      <protection/>
    </xf>
    <xf numFmtId="0" fontId="12" fillId="36" borderId="11" xfId="54" applyFont="1" applyFill="1" applyBorder="1" applyAlignment="1" applyProtection="1">
      <alignment horizontal="left" vertical="center"/>
      <protection locked="0"/>
    </xf>
    <xf numFmtId="0" fontId="12" fillId="0" borderId="0" xfId="53" applyFont="1" applyAlignment="1">
      <alignment horizontal="left" wrapText="1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1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left" vertical="center" wrapText="1"/>
      <protection/>
    </xf>
    <xf numFmtId="0" fontId="11" fillId="35" borderId="0" xfId="54" applyFont="1" applyFill="1" applyBorder="1" applyAlignment="1">
      <alignment horizontal="center" vertical="center" wrapText="1"/>
      <protection/>
    </xf>
    <xf numFmtId="0" fontId="11" fillId="35" borderId="11" xfId="54" applyFont="1" applyFill="1" applyBorder="1" applyAlignment="1">
      <alignment horizontal="center" vertical="center" wrapText="1"/>
      <protection/>
    </xf>
    <xf numFmtId="169" fontId="12" fillId="39" borderId="20" xfId="70" applyNumberFormat="1" applyFont="1" applyFill="1" applyBorder="1" applyAlignment="1">
      <alignment horizontal="right" vertical="center" wrapText="1"/>
    </xf>
    <xf numFmtId="169" fontId="12" fillId="39" borderId="15" xfId="70" applyNumberFormat="1" applyFont="1" applyFill="1" applyBorder="1" applyAlignment="1">
      <alignment horizontal="right" vertical="center" wrapText="1"/>
    </xf>
    <xf numFmtId="169" fontId="12" fillId="0" borderId="20" xfId="70" applyNumberFormat="1" applyFont="1" applyBorder="1" applyAlignment="1">
      <alignment horizontal="right"/>
    </xf>
    <xf numFmtId="169" fontId="12" fillId="0" borderId="15" xfId="70" applyNumberFormat="1" applyFont="1" applyBorder="1" applyAlignment="1">
      <alignment horizontal="right"/>
    </xf>
    <xf numFmtId="43" fontId="12" fillId="34" borderId="22" xfId="70" applyFont="1" applyFill="1" applyBorder="1" applyAlignment="1">
      <alignment horizontal="right"/>
    </xf>
    <xf numFmtId="43" fontId="12" fillId="34" borderId="23" xfId="70" applyFont="1" applyFill="1" applyBorder="1" applyAlignment="1">
      <alignment horizontal="right"/>
    </xf>
    <xf numFmtId="43" fontId="12" fillId="0" borderId="22" xfId="70" applyNumberFormat="1" applyFont="1" applyFill="1" applyBorder="1" applyAlignment="1">
      <alignment horizontal="right" vertical="center" wrapText="1"/>
    </xf>
    <xf numFmtId="43" fontId="12" fillId="0" borderId="23" xfId="70" applyNumberFormat="1" applyFont="1" applyFill="1" applyBorder="1" applyAlignment="1">
      <alignment horizontal="right" vertical="center" wrapText="1"/>
    </xf>
    <xf numFmtId="43" fontId="12" fillId="0" borderId="14" xfId="70" applyNumberFormat="1" applyFont="1" applyFill="1" applyBorder="1" applyAlignment="1">
      <alignment horizontal="right" vertical="center" wrapText="1"/>
    </xf>
    <xf numFmtId="43" fontId="12" fillId="0" borderId="11" xfId="70" applyNumberFormat="1" applyFont="1" applyFill="1" applyBorder="1" applyAlignment="1">
      <alignment horizontal="right" vertical="center" wrapText="1"/>
    </xf>
    <xf numFmtId="43" fontId="12" fillId="0" borderId="20" xfId="70" applyNumberFormat="1" applyFont="1" applyFill="1" applyBorder="1" applyAlignment="1">
      <alignment horizontal="right" vertical="center" wrapText="1"/>
    </xf>
    <xf numFmtId="43" fontId="12" fillId="0" borderId="15" xfId="70" applyNumberFormat="1" applyFont="1" applyFill="1" applyBorder="1" applyAlignment="1">
      <alignment horizontal="right" vertical="center" wrapText="1"/>
    </xf>
    <xf numFmtId="43" fontId="12" fillId="0" borderId="22" xfId="70" applyFont="1" applyBorder="1" applyAlignment="1">
      <alignment horizontal="right" vertical="center"/>
    </xf>
    <xf numFmtId="43" fontId="12" fillId="0" borderId="23" xfId="70" applyFont="1" applyBorder="1" applyAlignment="1">
      <alignment horizontal="right" vertical="center"/>
    </xf>
    <xf numFmtId="43" fontId="12" fillId="0" borderId="22" xfId="70" applyNumberFormat="1" applyFont="1" applyBorder="1" applyAlignment="1">
      <alignment horizontal="right"/>
    </xf>
    <xf numFmtId="43" fontId="12" fillId="0" borderId="23" xfId="70" applyNumberFormat="1" applyFont="1" applyBorder="1" applyAlignment="1">
      <alignment horizontal="right"/>
    </xf>
    <xf numFmtId="43" fontId="12" fillId="39" borderId="20" xfId="70" applyNumberFormat="1" applyFont="1" applyFill="1" applyBorder="1" applyAlignment="1">
      <alignment horizontal="right" vertical="center" wrapText="1"/>
    </xf>
    <xf numFmtId="43" fontId="12" fillId="39" borderId="15" xfId="70" applyNumberFormat="1" applyFont="1" applyFill="1" applyBorder="1" applyAlignment="1">
      <alignment horizontal="right" vertical="center" wrapText="1"/>
    </xf>
    <xf numFmtId="43" fontId="12" fillId="0" borderId="21" xfId="70" applyFont="1" applyBorder="1" applyAlignment="1">
      <alignment horizontal="right" vertical="center" wrapText="1"/>
    </xf>
    <xf numFmtId="43" fontId="12" fillId="39" borderId="21" xfId="70" applyNumberFormat="1" applyFont="1" applyFill="1" applyBorder="1" applyAlignment="1">
      <alignment horizontal="right" vertical="center" wrapText="1"/>
    </xf>
    <xf numFmtId="43" fontId="12" fillId="39" borderId="0" xfId="70" applyNumberFormat="1" applyFont="1" applyFill="1" applyBorder="1" applyAlignment="1">
      <alignment horizontal="right" vertical="center" wrapText="1"/>
    </xf>
    <xf numFmtId="43" fontId="12" fillId="39" borderId="10" xfId="70" applyNumberFormat="1" applyFont="1" applyFill="1" applyBorder="1" applyAlignment="1">
      <alignment horizontal="right" vertical="center" wrapText="1"/>
    </xf>
    <xf numFmtId="171" fontId="12" fillId="39" borderId="10" xfId="70" applyNumberFormat="1" applyFont="1" applyFill="1" applyBorder="1" applyAlignment="1">
      <alignment horizontal="right" vertical="center" wrapText="1"/>
    </xf>
    <xf numFmtId="43" fontId="12" fillId="39" borderId="22" xfId="70" applyNumberFormat="1" applyFont="1" applyFill="1" applyBorder="1" applyAlignment="1">
      <alignment horizontal="center" vertical="center" wrapText="1"/>
    </xf>
    <xf numFmtId="43" fontId="12" fillId="39" borderId="23" xfId="70" applyNumberFormat="1" applyFont="1" applyFill="1" applyBorder="1" applyAlignment="1">
      <alignment horizontal="center" vertical="center" wrapText="1"/>
    </xf>
    <xf numFmtId="43" fontId="12" fillId="39" borderId="14" xfId="70" applyNumberFormat="1" applyFont="1" applyFill="1" applyBorder="1" applyAlignment="1">
      <alignment horizontal="right" vertical="center" wrapText="1"/>
    </xf>
    <xf numFmtId="43" fontId="12" fillId="39" borderId="11" xfId="70" applyNumberFormat="1" applyFont="1" applyFill="1" applyBorder="1" applyAlignment="1">
      <alignment horizontal="right" vertical="center" wrapText="1"/>
    </xf>
    <xf numFmtId="43" fontId="12" fillId="36" borderId="22" xfId="70" applyNumberFormat="1" applyFont="1" applyFill="1" applyBorder="1" applyAlignment="1">
      <alignment horizontal="right" vertical="center" wrapText="1"/>
    </xf>
    <xf numFmtId="43" fontId="12" fillId="36" borderId="23" xfId="70" applyNumberFormat="1" applyFont="1" applyFill="1" applyBorder="1" applyAlignment="1">
      <alignment horizontal="right" vertical="center" wrapText="1"/>
    </xf>
    <xf numFmtId="43" fontId="12" fillId="36" borderId="22" xfId="70" applyNumberFormat="1" applyFont="1" applyFill="1" applyBorder="1" applyAlignment="1">
      <alignment horizontal="right"/>
    </xf>
    <xf numFmtId="43" fontId="12" fillId="36" borderId="23" xfId="70" applyNumberFormat="1" applyFont="1" applyFill="1" applyBorder="1" applyAlignment="1">
      <alignment horizontal="right"/>
    </xf>
    <xf numFmtId="43" fontId="12" fillId="36" borderId="22" xfId="70" applyFont="1" applyFill="1" applyBorder="1" applyAlignment="1">
      <alignment horizontal="right"/>
    </xf>
    <xf numFmtId="43" fontId="12" fillId="36" borderId="21" xfId="70" applyFont="1" applyFill="1" applyBorder="1" applyAlignment="1">
      <alignment horizontal="right"/>
    </xf>
    <xf numFmtId="43" fontId="8" fillId="0" borderId="0" xfId="70" applyFont="1" applyFill="1" applyAlignment="1">
      <alignment/>
    </xf>
    <xf numFmtId="0" fontId="8" fillId="0" borderId="0" xfId="54" applyFont="1" applyFill="1">
      <alignment/>
      <protection/>
    </xf>
    <xf numFmtId="43" fontId="8" fillId="0" borderId="0" xfId="70" applyFont="1" applyFill="1" applyAlignment="1">
      <alignment horizontal="right"/>
    </xf>
    <xf numFmtId="0" fontId="8" fillId="0" borderId="0" xfId="54" applyFont="1" applyFill="1" applyAlignment="1">
      <alignment horizontal="right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167" fontId="12" fillId="0" borderId="22" xfId="70" applyNumberFormat="1" applyFont="1" applyBorder="1" applyAlignment="1">
      <alignment horizontal="right" vertical="center" wrapText="1"/>
    </xf>
    <xf numFmtId="167" fontId="12" fillId="0" borderId="14" xfId="70" applyNumberFormat="1" applyFont="1" applyBorder="1" applyAlignment="1">
      <alignment horizontal="right" vertical="center" wrapText="1"/>
    </xf>
    <xf numFmtId="43" fontId="12" fillId="0" borderId="14" xfId="70" applyFont="1" applyBorder="1" applyAlignment="1">
      <alignment horizontal="right" vertical="center" wrapText="1"/>
    </xf>
    <xf numFmtId="43" fontId="12" fillId="0" borderId="20" xfId="70" applyFont="1" applyBorder="1" applyAlignment="1">
      <alignment horizontal="right" vertical="center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4 2" xfId="52"/>
    <cellStyle name="Normal 4 2 2" xfId="53"/>
    <cellStyle name="Normal 4 2 3" xfId="54"/>
    <cellStyle name="Normal 5" xfId="55"/>
    <cellStyle name="Normal 6" xfId="56"/>
    <cellStyle name="Nota" xfId="57"/>
    <cellStyle name="Percent" xfId="58"/>
    <cellStyle name="Saíd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1152525</xdr:colOff>
      <xdr:row>0</xdr:row>
      <xdr:rowOff>190500</xdr:rowOff>
    </xdr:from>
    <xdr:to>
      <xdr:col>7</xdr:col>
      <xdr:colOff>638175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9050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77</xdr:row>
      <xdr:rowOff>171450</xdr:rowOff>
    </xdr:from>
    <xdr:to>
      <xdr:col>7</xdr:col>
      <xdr:colOff>714375</xdr:colOff>
      <xdr:row>80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1714500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156</xdr:row>
      <xdr:rowOff>190500</xdr:rowOff>
    </xdr:from>
    <xdr:to>
      <xdr:col>7</xdr:col>
      <xdr:colOff>762000</xdr:colOff>
      <xdr:row>159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3556635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258" t="s">
        <v>63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11.25" customHeight="1">
      <c r="A4" s="259" t="s">
        <v>34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11.25" customHeight="1">
      <c r="A5" s="260" t="s">
        <v>35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11" ht="11.25" customHeight="1">
      <c r="A6" s="258" t="s">
        <v>36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1.25" customHeight="1">
      <c r="A7" s="259" t="s">
        <v>62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61" t="s">
        <v>71</v>
      </c>
      <c r="C10" s="262"/>
      <c r="D10" s="261" t="s">
        <v>65</v>
      </c>
      <c r="E10" s="262"/>
      <c r="F10" s="265" t="s">
        <v>38</v>
      </c>
      <c r="G10" s="266"/>
      <c r="H10" s="266"/>
      <c r="I10" s="266"/>
      <c r="J10" s="266"/>
      <c r="K10" s="267"/>
      <c r="L10" s="28" t="s">
        <v>58</v>
      </c>
    </row>
    <row r="11" spans="1:12" ht="12.75" customHeight="1">
      <c r="A11" s="29" t="s">
        <v>39</v>
      </c>
      <c r="B11" s="263"/>
      <c r="C11" s="264"/>
      <c r="D11" s="263"/>
      <c r="E11" s="264"/>
      <c r="F11" s="268" t="s">
        <v>42</v>
      </c>
      <c r="G11" s="269"/>
      <c r="H11" s="30" t="s">
        <v>43</v>
      </c>
      <c r="I11" s="270" t="s">
        <v>44</v>
      </c>
      <c r="J11" s="271"/>
      <c r="K11" s="113" t="s">
        <v>43</v>
      </c>
      <c r="L11" s="31"/>
    </row>
    <row r="12" spans="1:12" ht="11.25" customHeight="1">
      <c r="A12" s="32"/>
      <c r="B12" s="33"/>
      <c r="C12" s="34"/>
      <c r="D12" s="276" t="s">
        <v>45</v>
      </c>
      <c r="E12" s="277"/>
      <c r="F12" s="276" t="s">
        <v>46</v>
      </c>
      <c r="G12" s="277"/>
      <c r="H12" s="35" t="s">
        <v>47</v>
      </c>
      <c r="I12" s="276" t="s">
        <v>51</v>
      </c>
      <c r="J12" s="277"/>
      <c r="K12" s="114" t="s">
        <v>52</v>
      </c>
      <c r="L12" s="36" t="s">
        <v>53</v>
      </c>
    </row>
    <row r="13" spans="1:12" ht="12.75">
      <c r="A13" s="46" t="s">
        <v>188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283"/>
      <c r="E14" s="284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189</v>
      </c>
      <c r="B22" s="272"/>
      <c r="C22" s="273"/>
      <c r="D22" s="278"/>
      <c r="E22" s="278"/>
      <c r="F22" s="272"/>
      <c r="G22" s="273"/>
      <c r="H22" s="103"/>
      <c r="I22" s="279" t="s">
        <v>193</v>
      </c>
      <c r="J22" s="280"/>
      <c r="K22" s="67"/>
      <c r="L22" s="67"/>
    </row>
    <row r="23" spans="1:12" ht="15" customHeight="1">
      <c r="A23" s="47" t="s">
        <v>129</v>
      </c>
      <c r="B23" s="281"/>
      <c r="C23" s="285"/>
      <c r="D23" s="281"/>
      <c r="E23" s="285"/>
      <c r="F23" s="281"/>
      <c r="G23" s="285"/>
      <c r="H23" s="68"/>
      <c r="I23" s="272" t="s">
        <v>194</v>
      </c>
      <c r="J23" s="273"/>
      <c r="K23" s="68"/>
      <c r="L23" s="68"/>
    </row>
    <row r="24" spans="1:12" ht="12.75">
      <c r="A24" s="69" t="s">
        <v>190</v>
      </c>
      <c r="B24" s="117"/>
      <c r="C24" s="70"/>
      <c r="D24" s="274"/>
      <c r="E24" s="275"/>
      <c r="F24" s="274"/>
      <c r="G24" s="275"/>
      <c r="H24" s="117"/>
      <c r="I24" s="71"/>
      <c r="J24" s="70"/>
      <c r="K24" s="117"/>
      <c r="L24" s="72"/>
    </row>
    <row r="25" spans="1:12" ht="12.75">
      <c r="A25" s="73" t="s">
        <v>108</v>
      </c>
      <c r="B25" s="272"/>
      <c r="C25" s="273"/>
      <c r="D25" s="10"/>
      <c r="E25" s="9"/>
      <c r="F25" s="286"/>
      <c r="G25" s="287"/>
      <c r="H25" s="74"/>
      <c r="I25" s="75"/>
      <c r="J25" s="123"/>
      <c r="K25" s="74"/>
      <c r="L25" s="74"/>
    </row>
    <row r="26" spans="1:12" ht="12.75">
      <c r="A26" s="76" t="s">
        <v>125</v>
      </c>
      <c r="B26" s="283"/>
      <c r="C26" s="284"/>
      <c r="D26" s="272"/>
      <c r="E26" s="273"/>
      <c r="F26" s="118"/>
      <c r="G26" s="119"/>
      <c r="H26" s="74"/>
      <c r="I26" s="286"/>
      <c r="J26" s="297"/>
      <c r="K26" s="74"/>
      <c r="L26" s="74"/>
    </row>
    <row r="27" spans="1:12" ht="12.75">
      <c r="A27" s="77" t="s">
        <v>107</v>
      </c>
      <c r="B27" s="281"/>
      <c r="C27" s="282"/>
      <c r="D27" s="283"/>
      <c r="E27" s="284"/>
      <c r="F27" s="281"/>
      <c r="G27" s="285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65" t="s">
        <v>55</v>
      </c>
      <c r="E29" s="266"/>
      <c r="F29" s="19" t="s">
        <v>58</v>
      </c>
      <c r="G29" s="265" t="s">
        <v>56</v>
      </c>
      <c r="H29" s="267"/>
      <c r="I29" s="19" t="s">
        <v>58</v>
      </c>
      <c r="J29" s="298" t="s">
        <v>77</v>
      </c>
      <c r="K29" s="288" t="s">
        <v>128</v>
      </c>
      <c r="L29" s="289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299"/>
      <c r="K30" s="290"/>
      <c r="L30" s="291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299"/>
      <c r="K31" s="290"/>
      <c r="L31" s="291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292"/>
      <c r="L32" s="293"/>
    </row>
    <row r="33" spans="1:12" ht="12.75">
      <c r="A33" s="84" t="s">
        <v>188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191</v>
      </c>
      <c r="B34" s="8"/>
      <c r="C34" s="8"/>
      <c r="D34" s="8"/>
      <c r="E34" s="115" t="s">
        <v>195</v>
      </c>
      <c r="F34" s="8"/>
      <c r="G34" s="8"/>
      <c r="H34" s="115" t="s">
        <v>197</v>
      </c>
      <c r="I34" s="104"/>
      <c r="J34" s="115" t="s">
        <v>199</v>
      </c>
      <c r="K34" s="283"/>
      <c r="L34" s="284"/>
    </row>
    <row r="35" spans="1:12" ht="12.75">
      <c r="A35" s="8" t="s">
        <v>113</v>
      </c>
      <c r="B35" s="116"/>
      <c r="C35" s="116"/>
      <c r="D35" s="116"/>
      <c r="E35" s="104" t="s">
        <v>196</v>
      </c>
      <c r="F35" s="116"/>
      <c r="G35" s="116"/>
      <c r="H35" s="104" t="s">
        <v>198</v>
      </c>
      <c r="I35" s="116"/>
      <c r="J35" s="115" t="s">
        <v>200</v>
      </c>
      <c r="K35" s="294"/>
      <c r="L35" s="294"/>
    </row>
    <row r="36" spans="1:12" ht="12.75">
      <c r="A36" s="102" t="s">
        <v>192</v>
      </c>
      <c r="B36" s="102"/>
      <c r="C36" s="102"/>
      <c r="D36" s="102"/>
      <c r="E36" s="102"/>
      <c r="F36" s="105"/>
      <c r="G36" s="72"/>
      <c r="H36" s="72"/>
      <c r="I36" s="106"/>
      <c r="J36" s="102"/>
      <c r="K36" s="295"/>
      <c r="L36" s="296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300"/>
      <c r="L37" s="300"/>
    </row>
    <row r="38" spans="1:11" ht="12.75" customHeight="1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1"/>
    </row>
    <row r="39" spans="1:11" ht="13.5" customHeight="1">
      <c r="A39" s="301" t="s">
        <v>131</v>
      </c>
      <c r="B39" s="301"/>
      <c r="C39" s="301"/>
      <c r="D39" s="301"/>
      <c r="E39" s="301"/>
      <c r="F39" s="301"/>
      <c r="G39" s="301"/>
      <c r="H39" s="301"/>
      <c r="I39" s="120"/>
      <c r="J39" s="120"/>
      <c r="K39" s="120"/>
    </row>
    <row r="40" spans="1:11" ht="12.75" customHeight="1">
      <c r="A40" s="301" t="s">
        <v>130</v>
      </c>
      <c r="B40" s="301"/>
      <c r="C40" s="301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61" t="s">
        <v>71</v>
      </c>
      <c r="C43" s="262"/>
      <c r="D43" s="261" t="s">
        <v>65</v>
      </c>
      <c r="E43" s="262"/>
      <c r="F43" s="265" t="s">
        <v>38</v>
      </c>
      <c r="G43" s="266"/>
      <c r="H43" s="266"/>
      <c r="I43" s="266"/>
      <c r="J43" s="266"/>
      <c r="K43" s="267"/>
      <c r="L43" s="28" t="s">
        <v>58</v>
      </c>
    </row>
    <row r="44" spans="1:12" ht="11.25" customHeight="1">
      <c r="A44" s="88" t="s">
        <v>78</v>
      </c>
      <c r="B44" s="263"/>
      <c r="C44" s="264"/>
      <c r="D44" s="263"/>
      <c r="E44" s="264"/>
      <c r="F44" s="268" t="s">
        <v>42</v>
      </c>
      <c r="G44" s="269"/>
      <c r="H44" s="30" t="s">
        <v>43</v>
      </c>
      <c r="I44" s="270" t="s">
        <v>44</v>
      </c>
      <c r="J44" s="271"/>
      <c r="K44" s="113" t="s">
        <v>43</v>
      </c>
      <c r="L44" s="31"/>
    </row>
    <row r="45" spans="1:12" ht="11.25" customHeight="1">
      <c r="A45" s="89"/>
      <c r="B45" s="33"/>
      <c r="C45" s="34"/>
      <c r="D45" s="276" t="s">
        <v>45</v>
      </c>
      <c r="E45" s="277"/>
      <c r="F45" s="276" t="s">
        <v>46</v>
      </c>
      <c r="G45" s="277"/>
      <c r="H45" s="35" t="s">
        <v>47</v>
      </c>
      <c r="I45" s="276" t="s">
        <v>51</v>
      </c>
      <c r="J45" s="277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65" t="s">
        <v>55</v>
      </c>
      <c r="E111" s="266"/>
      <c r="F111" s="19" t="s">
        <v>58</v>
      </c>
      <c r="G111" s="265" t="s">
        <v>56</v>
      </c>
      <c r="H111" s="267"/>
      <c r="I111" s="19" t="s">
        <v>58</v>
      </c>
      <c r="J111" s="298" t="s">
        <v>77</v>
      </c>
      <c r="K111" s="288" t="s">
        <v>83</v>
      </c>
      <c r="L111" s="289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299"/>
      <c r="K112" s="290"/>
      <c r="L112" s="291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292"/>
      <c r="L113" s="293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  <mergeCell ref="D111:E111"/>
    <mergeCell ref="G111:H111"/>
    <mergeCell ref="J111:J112"/>
    <mergeCell ref="K111:L113"/>
    <mergeCell ref="D45:E45"/>
    <mergeCell ref="F45:G45"/>
    <mergeCell ref="I45:J45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9"/>
  <sheetViews>
    <sheetView showGridLines="0" tabSelected="1" zoomScale="70" zoomScaleNormal="70" zoomScalePageLayoutView="0" workbookViewId="0" topLeftCell="A135">
      <selection activeCell="A164" sqref="A164:O164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19.57421875" style="131" customWidth="1"/>
    <col min="5" max="5" width="16.8515625" style="131" customWidth="1"/>
    <col min="6" max="6" width="17.851562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332" t="s">
        <v>251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1:15" ht="17.25" customHeight="1">
      <c r="A6" s="332" t="s">
        <v>34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spans="1:15" ht="17.25" customHeight="1">
      <c r="A7" s="333" t="s">
        <v>133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ht="17.25" customHeight="1">
      <c r="A8" s="332" t="s">
        <v>36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</row>
    <row r="9" spans="1:15" ht="17.25" customHeight="1">
      <c r="A9" s="332" t="s">
        <v>294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12"/>
      <c r="O10" s="254" t="s">
        <v>295</v>
      </c>
    </row>
    <row r="11" spans="1:15" ht="17.25" customHeight="1">
      <c r="A11" s="139" t="s">
        <v>252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16" t="s">
        <v>145</v>
      </c>
      <c r="B12" s="316"/>
      <c r="C12" s="316"/>
      <c r="D12" s="316"/>
      <c r="E12" s="316"/>
      <c r="F12" s="316"/>
      <c r="G12" s="317"/>
      <c r="H12" s="303" t="s">
        <v>37</v>
      </c>
      <c r="I12" s="304"/>
      <c r="J12" s="303" t="s">
        <v>37</v>
      </c>
      <c r="K12" s="304"/>
      <c r="L12" s="305" t="s">
        <v>38</v>
      </c>
      <c r="M12" s="305"/>
      <c r="N12" s="306"/>
      <c r="O12" s="306"/>
    </row>
    <row r="13" spans="1:15" ht="17.25" customHeight="1">
      <c r="A13" s="318"/>
      <c r="B13" s="318"/>
      <c r="C13" s="318"/>
      <c r="D13" s="318"/>
      <c r="E13" s="318"/>
      <c r="F13" s="318"/>
      <c r="G13" s="319"/>
      <c r="H13" s="326" t="s">
        <v>40</v>
      </c>
      <c r="I13" s="327"/>
      <c r="J13" s="326" t="s">
        <v>41</v>
      </c>
      <c r="K13" s="327"/>
      <c r="L13" s="306" t="s">
        <v>44</v>
      </c>
      <c r="M13" s="306"/>
      <c r="N13" s="303" t="s">
        <v>43</v>
      </c>
      <c r="O13" s="306"/>
    </row>
    <row r="14" spans="1:15" ht="17.25" customHeight="1">
      <c r="A14" s="320"/>
      <c r="B14" s="320"/>
      <c r="C14" s="320"/>
      <c r="D14" s="320"/>
      <c r="E14" s="320"/>
      <c r="F14" s="320"/>
      <c r="G14" s="321"/>
      <c r="H14" s="328"/>
      <c r="I14" s="329"/>
      <c r="J14" s="328" t="s">
        <v>45</v>
      </c>
      <c r="K14" s="329"/>
      <c r="L14" s="330" t="s">
        <v>46</v>
      </c>
      <c r="M14" s="330"/>
      <c r="N14" s="326" t="s">
        <v>242</v>
      </c>
      <c r="O14" s="331"/>
    </row>
    <row r="15" spans="1:15" ht="17.25" customHeight="1">
      <c r="A15" s="307" t="s">
        <v>146</v>
      </c>
      <c r="B15" s="307"/>
      <c r="C15" s="307"/>
      <c r="D15" s="307"/>
      <c r="E15" s="307"/>
      <c r="F15" s="307"/>
      <c r="G15" s="307"/>
      <c r="H15" s="143"/>
      <c r="I15" s="214">
        <f>I16+I20+I23+I26</f>
        <v>53101958649</v>
      </c>
      <c r="J15" s="334">
        <f>J16+J20+J23+J26</f>
        <v>40675781434.64</v>
      </c>
      <c r="K15" s="335">
        <f>K16+K20+K23+K26</f>
        <v>0</v>
      </c>
      <c r="L15" s="310">
        <f>L16+L20+L23+L26</f>
        <v>24166527706.64</v>
      </c>
      <c r="M15" s="311">
        <f>M16+M20+M23+M26</f>
        <v>0</v>
      </c>
      <c r="N15" s="322">
        <f>(L15/J15)*100</f>
        <v>59.412571447390775</v>
      </c>
      <c r="O15" s="323"/>
    </row>
    <row r="16" spans="1:15" ht="17.25" customHeight="1">
      <c r="A16" s="308" t="s">
        <v>147</v>
      </c>
      <c r="B16" s="308"/>
      <c r="C16" s="308"/>
      <c r="D16" s="308"/>
      <c r="E16" s="308"/>
      <c r="F16" s="308"/>
      <c r="G16" s="308"/>
      <c r="H16" s="144"/>
      <c r="I16" s="215">
        <f>I17+I18+I19</f>
        <v>44318318813</v>
      </c>
      <c r="J16" s="336">
        <f>J17+J18+J19</f>
        <v>32612748406.82</v>
      </c>
      <c r="K16" s="337">
        <f>K17+K18+K19</f>
        <v>0</v>
      </c>
      <c r="L16" s="312">
        <f>L17+L18+L19</f>
        <v>19541369505.49</v>
      </c>
      <c r="M16" s="313">
        <f>M17+M18+M19</f>
        <v>0</v>
      </c>
      <c r="N16" s="324">
        <f aca="true" t="shared" si="0" ref="N16:N37">(L16/J16)*100</f>
        <v>59.919419429867794</v>
      </c>
      <c r="O16" s="325"/>
    </row>
    <row r="17" spans="1:15" ht="17.25" customHeight="1">
      <c r="A17" s="309" t="s">
        <v>148</v>
      </c>
      <c r="B17" s="309"/>
      <c r="C17" s="309"/>
      <c r="D17" s="309"/>
      <c r="E17" s="309"/>
      <c r="F17" s="309"/>
      <c r="G17" s="309"/>
      <c r="H17" s="144"/>
      <c r="I17" s="215">
        <v>38381603338</v>
      </c>
      <c r="J17" s="338">
        <v>28373723753.89</v>
      </c>
      <c r="K17" s="339"/>
      <c r="L17" s="314">
        <v>17100546770.99</v>
      </c>
      <c r="M17" s="315"/>
      <c r="N17" s="324">
        <f>(L17/J17)*100</f>
        <v>60.2689548940348</v>
      </c>
      <c r="O17" s="325"/>
    </row>
    <row r="18" spans="1:15" ht="17.25" customHeight="1">
      <c r="A18" s="309" t="s">
        <v>149</v>
      </c>
      <c r="B18" s="309"/>
      <c r="C18" s="309"/>
      <c r="D18" s="309"/>
      <c r="E18" s="309"/>
      <c r="F18" s="309"/>
      <c r="G18" s="309"/>
      <c r="H18" s="144"/>
      <c r="I18" s="215">
        <v>756467152</v>
      </c>
      <c r="J18" s="338">
        <v>413139931.7</v>
      </c>
      <c r="K18" s="339"/>
      <c r="L18" s="314">
        <v>250405657.73</v>
      </c>
      <c r="M18" s="315"/>
      <c r="N18" s="324">
        <f t="shared" si="0"/>
        <v>60.61037399595426</v>
      </c>
      <c r="O18" s="325"/>
    </row>
    <row r="19" spans="1:15" ht="17.25" customHeight="1">
      <c r="A19" s="308" t="s">
        <v>150</v>
      </c>
      <c r="B19" s="308"/>
      <c r="C19" s="308"/>
      <c r="D19" s="308"/>
      <c r="E19" s="308"/>
      <c r="F19" s="308"/>
      <c r="G19" s="308"/>
      <c r="H19" s="144"/>
      <c r="I19" s="215">
        <v>5180248323</v>
      </c>
      <c r="J19" s="338">
        <v>3825884721.23</v>
      </c>
      <c r="K19" s="339"/>
      <c r="L19" s="314">
        <v>2190417076.77</v>
      </c>
      <c r="M19" s="315"/>
      <c r="N19" s="324">
        <f t="shared" si="0"/>
        <v>57.25256342971551</v>
      </c>
      <c r="O19" s="325"/>
    </row>
    <row r="20" spans="1:15" ht="17.25" customHeight="1">
      <c r="A20" s="309" t="s">
        <v>151</v>
      </c>
      <c r="B20" s="309"/>
      <c r="C20" s="309"/>
      <c r="D20" s="309"/>
      <c r="E20" s="309"/>
      <c r="F20" s="309"/>
      <c r="G20" s="309"/>
      <c r="H20" s="144"/>
      <c r="I20" s="215">
        <f>I21+I22</f>
        <v>1280420831</v>
      </c>
      <c r="J20" s="336">
        <f>J21+J22</f>
        <v>946156143.62</v>
      </c>
      <c r="K20" s="337">
        <f>K21+K22</f>
        <v>0</v>
      </c>
      <c r="L20" s="312">
        <f>L21+L22</f>
        <v>356372507.89</v>
      </c>
      <c r="M20" s="313">
        <f>M21+M22</f>
        <v>0</v>
      </c>
      <c r="N20" s="324">
        <f t="shared" si="0"/>
        <v>37.66529555328112</v>
      </c>
      <c r="O20" s="325"/>
    </row>
    <row r="21" spans="1:15" ht="17.25" customHeight="1">
      <c r="A21" s="309" t="s">
        <v>152</v>
      </c>
      <c r="B21" s="309"/>
      <c r="C21" s="309"/>
      <c r="D21" s="309"/>
      <c r="E21" s="309"/>
      <c r="F21" s="309"/>
      <c r="G21" s="309"/>
      <c r="H21" s="144"/>
      <c r="I21" s="215">
        <v>1204486188</v>
      </c>
      <c r="J21" s="338">
        <v>915428287.02</v>
      </c>
      <c r="K21" s="339"/>
      <c r="L21" s="314">
        <v>341585681.7</v>
      </c>
      <c r="M21" s="315"/>
      <c r="N21" s="324">
        <f t="shared" si="0"/>
        <v>37.314302665036294</v>
      </c>
      <c r="O21" s="325"/>
    </row>
    <row r="22" spans="1:15" ht="17.25" customHeight="1">
      <c r="A22" s="309" t="s">
        <v>153</v>
      </c>
      <c r="B22" s="309"/>
      <c r="C22" s="309"/>
      <c r="D22" s="309"/>
      <c r="E22" s="309"/>
      <c r="F22" s="309"/>
      <c r="G22" s="309"/>
      <c r="H22" s="144"/>
      <c r="I22" s="215">
        <v>75934643</v>
      </c>
      <c r="J22" s="338">
        <v>30727856.6</v>
      </c>
      <c r="K22" s="339"/>
      <c r="L22" s="314">
        <v>14786826.19</v>
      </c>
      <c r="M22" s="315"/>
      <c r="N22" s="324">
        <f t="shared" si="0"/>
        <v>48.12189272583366</v>
      </c>
      <c r="O22" s="325"/>
    </row>
    <row r="23" spans="1:15" ht="17.25" customHeight="1">
      <c r="A23" s="309" t="s">
        <v>154</v>
      </c>
      <c r="B23" s="309"/>
      <c r="C23" s="309"/>
      <c r="D23" s="309"/>
      <c r="E23" s="309"/>
      <c r="F23" s="309"/>
      <c r="G23" s="309"/>
      <c r="H23" s="144"/>
      <c r="I23" s="215">
        <f>I24+I25</f>
        <v>3135757682</v>
      </c>
      <c r="J23" s="336">
        <f>J24+J25</f>
        <v>2749415561.2000003</v>
      </c>
      <c r="K23" s="337">
        <f>K24+K25</f>
        <v>0</v>
      </c>
      <c r="L23" s="312">
        <f>L24+L25</f>
        <v>2360542725.5699997</v>
      </c>
      <c r="M23" s="313">
        <f>M24+M25</f>
        <v>0</v>
      </c>
      <c r="N23" s="324">
        <f t="shared" si="0"/>
        <v>85.85616372010804</v>
      </c>
      <c r="O23" s="325"/>
    </row>
    <row r="24" spans="1:15" ht="17.25" customHeight="1">
      <c r="A24" s="309" t="s">
        <v>155</v>
      </c>
      <c r="B24" s="309"/>
      <c r="C24" s="309"/>
      <c r="D24" s="309"/>
      <c r="E24" s="309"/>
      <c r="F24" s="309"/>
      <c r="G24" s="309"/>
      <c r="H24" s="144"/>
      <c r="I24" s="215">
        <v>2877140509</v>
      </c>
      <c r="J24" s="338">
        <v>2580714053.15</v>
      </c>
      <c r="K24" s="339"/>
      <c r="L24" s="314">
        <v>2250615050.37</v>
      </c>
      <c r="M24" s="315"/>
      <c r="N24" s="324">
        <f t="shared" si="0"/>
        <v>87.20900510550234</v>
      </c>
      <c r="O24" s="325"/>
    </row>
    <row r="25" spans="1:15" ht="17.25" customHeight="1">
      <c r="A25" s="309" t="s">
        <v>156</v>
      </c>
      <c r="B25" s="309"/>
      <c r="C25" s="309"/>
      <c r="D25" s="309"/>
      <c r="E25" s="309"/>
      <c r="F25" s="309"/>
      <c r="G25" s="309"/>
      <c r="H25" s="144"/>
      <c r="I25" s="215">
        <v>258617173</v>
      </c>
      <c r="J25" s="338">
        <v>168701508.05</v>
      </c>
      <c r="K25" s="339"/>
      <c r="L25" s="314">
        <v>109927675.2</v>
      </c>
      <c r="M25" s="315"/>
      <c r="N25" s="324">
        <f t="shared" si="0"/>
        <v>65.16105070466796</v>
      </c>
      <c r="O25" s="325"/>
    </row>
    <row r="26" spans="1:15" ht="17.25" customHeight="1">
      <c r="A26" s="308" t="s">
        <v>157</v>
      </c>
      <c r="B26" s="308"/>
      <c r="C26" s="308"/>
      <c r="D26" s="308"/>
      <c r="E26" s="308"/>
      <c r="F26" s="308"/>
      <c r="G26" s="308"/>
      <c r="H26" s="144"/>
      <c r="I26" s="215">
        <v>4367461323</v>
      </c>
      <c r="J26" s="338">
        <v>4367461323</v>
      </c>
      <c r="K26" s="339"/>
      <c r="L26" s="314">
        <v>1908242967.69</v>
      </c>
      <c r="M26" s="315"/>
      <c r="N26" s="324">
        <f t="shared" si="0"/>
        <v>43.69226941154071</v>
      </c>
      <c r="O26" s="325"/>
    </row>
    <row r="27" spans="1:15" ht="17.25" customHeight="1">
      <c r="A27" s="354" t="s">
        <v>75</v>
      </c>
      <c r="B27" s="354"/>
      <c r="C27" s="354"/>
      <c r="D27" s="354"/>
      <c r="E27" s="354"/>
      <c r="F27" s="354"/>
      <c r="G27" s="354"/>
      <c r="H27" s="145"/>
      <c r="I27" s="216">
        <f>I28+I29+I30</f>
        <v>2729198822</v>
      </c>
      <c r="J27" s="355">
        <f>J28+J29+J30</f>
        <v>2373947876.63</v>
      </c>
      <c r="K27" s="356">
        <f>K28+K29+K30</f>
        <v>0</v>
      </c>
      <c r="L27" s="340">
        <f>L28+L29+L30</f>
        <v>1198523468.5900002</v>
      </c>
      <c r="M27" s="341">
        <f>M28+M29+M30</f>
        <v>0</v>
      </c>
      <c r="N27" s="346">
        <f t="shared" si="0"/>
        <v>50.48651153585544</v>
      </c>
      <c r="O27" s="347"/>
    </row>
    <row r="28" spans="1:15" ht="17.25" customHeight="1">
      <c r="A28" s="309" t="s">
        <v>158</v>
      </c>
      <c r="B28" s="309"/>
      <c r="C28" s="309"/>
      <c r="D28" s="309"/>
      <c r="E28" s="309"/>
      <c r="F28" s="309"/>
      <c r="G28" s="309"/>
      <c r="H28" s="144"/>
      <c r="I28" s="215">
        <v>1712274447</v>
      </c>
      <c r="J28" s="338">
        <v>1481108179.21</v>
      </c>
      <c r="K28" s="339"/>
      <c r="L28" s="314">
        <v>753111946.11</v>
      </c>
      <c r="M28" s="315"/>
      <c r="N28" s="324">
        <f t="shared" si="0"/>
        <v>50.84786895928818</v>
      </c>
      <c r="O28" s="325"/>
    </row>
    <row r="29" spans="1:15" ht="17.25" customHeight="1">
      <c r="A29" s="309" t="s">
        <v>159</v>
      </c>
      <c r="B29" s="309"/>
      <c r="C29" s="309"/>
      <c r="D29" s="309"/>
      <c r="E29" s="309"/>
      <c r="F29" s="309"/>
      <c r="G29" s="309"/>
      <c r="H29" s="146"/>
      <c r="I29" s="215">
        <v>1016924375</v>
      </c>
      <c r="J29" s="338">
        <v>892839697.42</v>
      </c>
      <c r="K29" s="339"/>
      <c r="L29" s="314">
        <v>445411522.48</v>
      </c>
      <c r="M29" s="315"/>
      <c r="N29" s="324">
        <f t="shared" si="0"/>
        <v>49.8870652556205</v>
      </c>
      <c r="O29" s="325"/>
    </row>
    <row r="30" spans="1:15" ht="17.25" customHeight="1">
      <c r="A30" s="309" t="s">
        <v>185</v>
      </c>
      <c r="B30" s="309"/>
      <c r="C30" s="309"/>
      <c r="D30" s="309"/>
      <c r="E30" s="309"/>
      <c r="F30" s="309"/>
      <c r="G30" s="309"/>
      <c r="H30" s="197"/>
      <c r="I30" s="215">
        <f>I31+I32</f>
        <v>0</v>
      </c>
      <c r="J30" s="336">
        <f>J31+J32</f>
        <v>0</v>
      </c>
      <c r="K30" s="337">
        <f>K31+K32</f>
        <v>0</v>
      </c>
      <c r="L30" s="312">
        <f>L31+L32</f>
        <v>0</v>
      </c>
      <c r="M30" s="313">
        <f>M31+M32</f>
        <v>0</v>
      </c>
      <c r="N30" s="348">
        <v>0</v>
      </c>
      <c r="O30" s="349"/>
    </row>
    <row r="31" spans="1:15" ht="17.25" customHeight="1">
      <c r="A31" s="309" t="s">
        <v>221</v>
      </c>
      <c r="B31" s="309"/>
      <c r="C31" s="309"/>
      <c r="D31" s="309"/>
      <c r="E31" s="309"/>
      <c r="F31" s="309"/>
      <c r="G31" s="309"/>
      <c r="H31" s="198"/>
      <c r="I31" s="215">
        <v>0</v>
      </c>
      <c r="J31" s="336">
        <v>0</v>
      </c>
      <c r="K31" s="337"/>
      <c r="L31" s="312">
        <v>0</v>
      </c>
      <c r="M31" s="313"/>
      <c r="N31" s="348">
        <v>0</v>
      </c>
      <c r="O31" s="349"/>
    </row>
    <row r="32" spans="1:15" ht="17.25" customHeight="1">
      <c r="A32" s="309" t="s">
        <v>222</v>
      </c>
      <c r="B32" s="309"/>
      <c r="C32" s="309"/>
      <c r="D32" s="309"/>
      <c r="E32" s="309"/>
      <c r="F32" s="309"/>
      <c r="G32" s="309"/>
      <c r="H32" s="198"/>
      <c r="I32" s="215">
        <v>0</v>
      </c>
      <c r="J32" s="336">
        <v>0</v>
      </c>
      <c r="K32" s="337"/>
      <c r="L32" s="312">
        <v>0</v>
      </c>
      <c r="M32" s="313"/>
      <c r="N32" s="348">
        <v>0</v>
      </c>
      <c r="O32" s="349"/>
    </row>
    <row r="33" spans="1:15" ht="17.25" customHeight="1">
      <c r="A33" s="357" t="s">
        <v>76</v>
      </c>
      <c r="B33" s="357"/>
      <c r="C33" s="357"/>
      <c r="D33" s="357"/>
      <c r="E33" s="357"/>
      <c r="F33" s="357"/>
      <c r="G33" s="357"/>
      <c r="H33" s="145"/>
      <c r="I33" s="216">
        <f>I34+I35+I36</f>
        <v>11561099731</v>
      </c>
      <c r="J33" s="355">
        <f>J34+J35+J36</f>
        <v>8755147316.25</v>
      </c>
      <c r="K33" s="356">
        <f>K34+K35+K36</f>
        <v>0</v>
      </c>
      <c r="L33" s="340">
        <f>L34+L35+L36</f>
        <v>5613443710.69</v>
      </c>
      <c r="M33" s="341">
        <f>M34+M35+M36</f>
        <v>0</v>
      </c>
      <c r="N33" s="346">
        <f t="shared" si="0"/>
        <v>64.11592527142474</v>
      </c>
      <c r="O33" s="347"/>
    </row>
    <row r="34" spans="1:15" ht="17.25" customHeight="1">
      <c r="A34" s="308" t="s">
        <v>233</v>
      </c>
      <c r="B34" s="308"/>
      <c r="C34" s="308"/>
      <c r="D34" s="308"/>
      <c r="E34" s="308"/>
      <c r="F34" s="308"/>
      <c r="G34" s="308"/>
      <c r="H34" s="144"/>
      <c r="I34" s="215">
        <v>9741974439</v>
      </c>
      <c r="J34" s="338">
        <v>7157583297.1</v>
      </c>
      <c r="K34" s="339"/>
      <c r="L34" s="314">
        <v>4321972190.65</v>
      </c>
      <c r="M34" s="315"/>
      <c r="N34" s="324">
        <f t="shared" si="0"/>
        <v>60.38312110738704</v>
      </c>
      <c r="O34" s="325"/>
    </row>
    <row r="35" spans="1:15" ht="17.25" customHeight="1">
      <c r="A35" s="308" t="s">
        <v>160</v>
      </c>
      <c r="B35" s="308"/>
      <c r="C35" s="308"/>
      <c r="D35" s="308"/>
      <c r="E35" s="308"/>
      <c r="F35" s="308"/>
      <c r="G35" s="308"/>
      <c r="H35" s="144"/>
      <c r="I35" s="215">
        <v>1564894198</v>
      </c>
      <c r="J35" s="338">
        <v>1374354094.79</v>
      </c>
      <c r="K35" s="339"/>
      <c r="L35" s="314">
        <v>1180118639.42</v>
      </c>
      <c r="M35" s="315"/>
      <c r="N35" s="324">
        <f t="shared" si="0"/>
        <v>85.86714616660134</v>
      </c>
      <c r="O35" s="325"/>
    </row>
    <row r="36" spans="1:15" ht="17.25" customHeight="1">
      <c r="A36" s="358" t="s">
        <v>161</v>
      </c>
      <c r="B36" s="358"/>
      <c r="C36" s="358"/>
      <c r="D36" s="358"/>
      <c r="E36" s="358"/>
      <c r="F36" s="358"/>
      <c r="G36" s="358"/>
      <c r="H36" s="147"/>
      <c r="I36" s="217">
        <v>254231094</v>
      </c>
      <c r="J36" s="361">
        <v>223209924.36</v>
      </c>
      <c r="K36" s="362"/>
      <c r="L36" s="342">
        <v>111352880.62</v>
      </c>
      <c r="M36" s="343"/>
      <c r="N36" s="350">
        <f t="shared" si="0"/>
        <v>49.88706525450301</v>
      </c>
      <c r="O36" s="351"/>
    </row>
    <row r="37" spans="1:21" ht="17.25" customHeight="1">
      <c r="A37" s="359" t="s">
        <v>162</v>
      </c>
      <c r="B37" s="359"/>
      <c r="C37" s="359"/>
      <c r="D37" s="359"/>
      <c r="E37" s="359"/>
      <c r="F37" s="359"/>
      <c r="G37" s="360"/>
      <c r="H37" s="148"/>
      <c r="I37" s="218">
        <f>I15+I27-I33</f>
        <v>44270057740</v>
      </c>
      <c r="J37" s="344">
        <f>J15+J27-J33</f>
        <v>34294581995.019997</v>
      </c>
      <c r="K37" s="345">
        <f>K15+K27-K33</f>
        <v>0</v>
      </c>
      <c r="L37" s="344">
        <f>L15+L27-L33</f>
        <v>19751607464.54</v>
      </c>
      <c r="M37" s="345">
        <f>M15+M27-M33</f>
        <v>0</v>
      </c>
      <c r="N37" s="352">
        <f t="shared" si="0"/>
        <v>57.593958915749965</v>
      </c>
      <c r="O37" s="353"/>
      <c r="Q37" s="509"/>
      <c r="R37" s="509"/>
      <c r="S37" s="509"/>
      <c r="T37" s="510"/>
      <c r="U37" s="510"/>
    </row>
    <row r="38" spans="1:19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213"/>
      <c r="R38" s="213"/>
      <c r="S38" s="213"/>
    </row>
    <row r="39" spans="1:19" ht="17.25" customHeight="1">
      <c r="A39" s="316" t="s">
        <v>163</v>
      </c>
      <c r="B39" s="316"/>
      <c r="C39" s="316"/>
      <c r="D39" s="316"/>
      <c r="E39" s="316"/>
      <c r="F39" s="316"/>
      <c r="G39" s="317"/>
      <c r="H39" s="150" t="s">
        <v>249</v>
      </c>
      <c r="I39" s="150" t="s">
        <v>250</v>
      </c>
      <c r="J39" s="365" t="s">
        <v>55</v>
      </c>
      <c r="K39" s="366"/>
      <c r="L39" s="365" t="s">
        <v>56</v>
      </c>
      <c r="M39" s="366"/>
      <c r="N39" s="365" t="s">
        <v>134</v>
      </c>
      <c r="O39" s="305"/>
      <c r="P39" s="133"/>
      <c r="Q39" s="213"/>
      <c r="R39" s="213"/>
      <c r="S39" s="213"/>
    </row>
    <row r="40" spans="1:16" ht="17.25" customHeight="1">
      <c r="A40" s="318"/>
      <c r="B40" s="318"/>
      <c r="C40" s="318"/>
      <c r="D40" s="318"/>
      <c r="E40" s="318"/>
      <c r="F40" s="318"/>
      <c r="G40" s="319"/>
      <c r="H40" s="151" t="s">
        <v>40</v>
      </c>
      <c r="I40" s="152" t="s">
        <v>41</v>
      </c>
      <c r="J40" s="153" t="s">
        <v>243</v>
      </c>
      <c r="K40" s="150" t="s">
        <v>245</v>
      </c>
      <c r="L40" s="150" t="s">
        <v>246</v>
      </c>
      <c r="M40" s="154" t="s">
        <v>43</v>
      </c>
      <c r="N40" s="152" t="s">
        <v>246</v>
      </c>
      <c r="O40" s="155" t="s">
        <v>43</v>
      </c>
      <c r="P40" s="133"/>
    </row>
    <row r="41" spans="1:16" ht="17.25" customHeight="1">
      <c r="A41" s="320"/>
      <c r="B41" s="320"/>
      <c r="C41" s="320"/>
      <c r="D41" s="320"/>
      <c r="E41" s="320"/>
      <c r="F41" s="320"/>
      <c r="G41" s="321"/>
      <c r="H41" s="156"/>
      <c r="I41" s="157" t="s">
        <v>51</v>
      </c>
      <c r="J41" s="158" t="s">
        <v>59</v>
      </c>
      <c r="K41" s="157" t="s">
        <v>244</v>
      </c>
      <c r="L41" s="157" t="s">
        <v>60</v>
      </c>
      <c r="M41" s="157" t="s">
        <v>247</v>
      </c>
      <c r="N41" s="157" t="s">
        <v>64</v>
      </c>
      <c r="O41" s="159" t="s">
        <v>248</v>
      </c>
      <c r="P41" s="133"/>
    </row>
    <row r="42" spans="1:16" ht="17.25" customHeight="1">
      <c r="A42" s="367" t="s">
        <v>164</v>
      </c>
      <c r="B42" s="367"/>
      <c r="C42" s="367"/>
      <c r="D42" s="367"/>
      <c r="E42" s="367"/>
      <c r="F42" s="367"/>
      <c r="G42" s="367"/>
      <c r="H42" s="221">
        <f>H43+H44</f>
        <v>323528151</v>
      </c>
      <c r="I42" s="222">
        <f>I43+I44</f>
        <v>320776151</v>
      </c>
      <c r="J42" s="223">
        <f>J43+J44</f>
        <v>127743564.34</v>
      </c>
      <c r="K42" s="200">
        <f>(J42/I42)*100</f>
        <v>39.82327362609947</v>
      </c>
      <c r="L42" s="199">
        <f>L43+L44</f>
        <v>127590518.34</v>
      </c>
      <c r="M42" s="200">
        <f>(L42/I42)*100</f>
        <v>39.77556247315905</v>
      </c>
      <c r="N42" s="200">
        <f>N43+N44</f>
        <v>126993057.08</v>
      </c>
      <c r="O42" s="199">
        <f>(N42/I42)*100</f>
        <v>39.58930758540088</v>
      </c>
      <c r="P42" s="133"/>
    </row>
    <row r="43" spans="1:16" ht="17.25" customHeight="1">
      <c r="A43" s="368" t="s">
        <v>135</v>
      </c>
      <c r="B43" s="368"/>
      <c r="C43" s="368"/>
      <c r="D43" s="368"/>
      <c r="E43" s="368"/>
      <c r="F43" s="368"/>
      <c r="G43" s="369"/>
      <c r="H43" s="224">
        <v>202148861</v>
      </c>
      <c r="I43" s="225">
        <v>199396861</v>
      </c>
      <c r="J43" s="223">
        <v>127743564.34</v>
      </c>
      <c r="K43" s="201">
        <f aca="true" t="shared" si="1" ref="K43:K63">(J43/I43)*100</f>
        <v>64.06498261775545</v>
      </c>
      <c r="L43" s="199">
        <v>127590518.34</v>
      </c>
      <c r="M43" s="201">
        <f aca="true" t="shared" si="2" ref="M43:M63">(L43/I43)*100</f>
        <v>63.98822814968989</v>
      </c>
      <c r="N43" s="201">
        <v>126993057.08</v>
      </c>
      <c r="O43" s="199">
        <f aca="true" t="shared" si="3" ref="O43:O63">(N43/I43)*100</f>
        <v>63.68859391422416</v>
      </c>
      <c r="P43" s="133"/>
    </row>
    <row r="44" spans="1:16" ht="17.25" customHeight="1">
      <c r="A44" s="368" t="s">
        <v>136</v>
      </c>
      <c r="B44" s="368"/>
      <c r="C44" s="368"/>
      <c r="D44" s="368"/>
      <c r="E44" s="368"/>
      <c r="F44" s="368"/>
      <c r="G44" s="369"/>
      <c r="H44" s="224">
        <v>121379290</v>
      </c>
      <c r="I44" s="225">
        <v>121379290</v>
      </c>
      <c r="J44" s="223">
        <v>0</v>
      </c>
      <c r="K44" s="201">
        <f t="shared" si="1"/>
        <v>0</v>
      </c>
      <c r="L44" s="199">
        <v>0</v>
      </c>
      <c r="M44" s="201">
        <f t="shared" si="2"/>
        <v>0</v>
      </c>
      <c r="N44" s="201">
        <v>0</v>
      </c>
      <c r="O44" s="199">
        <f t="shared" si="3"/>
        <v>0</v>
      </c>
      <c r="P44" s="133"/>
    </row>
    <row r="45" spans="1:16" ht="17.25" customHeight="1">
      <c r="A45" s="370" t="s">
        <v>165</v>
      </c>
      <c r="B45" s="370"/>
      <c r="C45" s="370"/>
      <c r="D45" s="370"/>
      <c r="E45" s="370"/>
      <c r="F45" s="370"/>
      <c r="G45" s="371"/>
      <c r="H45" s="224">
        <f>H46+H47</f>
        <v>4166534869</v>
      </c>
      <c r="I45" s="225">
        <f>I46+I47</f>
        <v>4115316006.83</v>
      </c>
      <c r="J45" s="223">
        <f>J46+J47</f>
        <v>1715384153.6399999</v>
      </c>
      <c r="K45" s="161">
        <f t="shared" si="1"/>
        <v>41.68292667666483</v>
      </c>
      <c r="L45" s="199">
        <f>L46+L47</f>
        <v>1150398144.02</v>
      </c>
      <c r="M45" s="161">
        <f t="shared" si="2"/>
        <v>27.95406579010548</v>
      </c>
      <c r="N45" s="201">
        <f>N46+N47</f>
        <v>1079242780.96</v>
      </c>
      <c r="O45" s="160">
        <f t="shared" si="3"/>
        <v>26.225028142889407</v>
      </c>
      <c r="P45" s="133"/>
    </row>
    <row r="46" spans="1:16" ht="17.25" customHeight="1">
      <c r="A46" s="368" t="s">
        <v>135</v>
      </c>
      <c r="B46" s="368"/>
      <c r="C46" s="368"/>
      <c r="D46" s="368"/>
      <c r="E46" s="368"/>
      <c r="F46" s="368"/>
      <c r="G46" s="369"/>
      <c r="H46" s="224">
        <v>3888171518</v>
      </c>
      <c r="I46" s="225">
        <v>3665692836.83</v>
      </c>
      <c r="J46" s="223">
        <v>1599883393.8</v>
      </c>
      <c r="K46" s="161">
        <f t="shared" si="1"/>
        <v>43.64477508114235</v>
      </c>
      <c r="L46" s="199">
        <v>1060981399.31</v>
      </c>
      <c r="M46" s="161">
        <f t="shared" si="2"/>
        <v>28.943543459236214</v>
      </c>
      <c r="N46" s="201">
        <v>995935423.2</v>
      </c>
      <c r="O46" s="160">
        <f t="shared" si="3"/>
        <v>27.169091015854463</v>
      </c>
      <c r="P46" s="133"/>
    </row>
    <row r="47" spans="1:16" ht="17.25" customHeight="1">
      <c r="A47" s="368" t="s">
        <v>137</v>
      </c>
      <c r="B47" s="368"/>
      <c r="C47" s="368"/>
      <c r="D47" s="368"/>
      <c r="E47" s="368"/>
      <c r="F47" s="368"/>
      <c r="G47" s="369"/>
      <c r="H47" s="224">
        <v>278363351</v>
      </c>
      <c r="I47" s="225">
        <v>449623170</v>
      </c>
      <c r="J47" s="223">
        <v>115500759.84</v>
      </c>
      <c r="K47" s="161">
        <f t="shared" si="1"/>
        <v>25.688346941729005</v>
      </c>
      <c r="L47" s="199">
        <v>89416744.71</v>
      </c>
      <c r="M47" s="201">
        <f t="shared" si="2"/>
        <v>19.887041121568533</v>
      </c>
      <c r="N47" s="201">
        <v>83307357.76</v>
      </c>
      <c r="O47" s="199">
        <f t="shared" si="3"/>
        <v>18.528261735266003</v>
      </c>
      <c r="P47" s="133"/>
    </row>
    <row r="48" spans="1:16" ht="17.25" customHeight="1">
      <c r="A48" s="370" t="s">
        <v>166</v>
      </c>
      <c r="B48" s="370"/>
      <c r="C48" s="370"/>
      <c r="D48" s="370"/>
      <c r="E48" s="370"/>
      <c r="F48" s="370"/>
      <c r="G48" s="371"/>
      <c r="H48" s="224">
        <f>H49+H50</f>
        <v>144450079</v>
      </c>
      <c r="I48" s="225">
        <f>I49+I50</f>
        <v>146950079</v>
      </c>
      <c r="J48" s="223">
        <f>J49+J50</f>
        <v>30259433.5</v>
      </c>
      <c r="K48" s="161">
        <f t="shared" si="1"/>
        <v>20.591641532904518</v>
      </c>
      <c r="L48" s="199">
        <f>L49+L50</f>
        <v>23371509.75</v>
      </c>
      <c r="M48" s="161">
        <f t="shared" si="2"/>
        <v>15.904387332789389</v>
      </c>
      <c r="N48" s="201">
        <f>N49+N50</f>
        <v>22513221.12</v>
      </c>
      <c r="O48" s="160">
        <f t="shared" si="3"/>
        <v>15.320319167708648</v>
      </c>
      <c r="P48" s="133"/>
    </row>
    <row r="49" spans="1:16" ht="17.25" customHeight="1">
      <c r="A49" s="368" t="s">
        <v>135</v>
      </c>
      <c r="B49" s="368"/>
      <c r="C49" s="368"/>
      <c r="D49" s="368"/>
      <c r="E49" s="368"/>
      <c r="F49" s="368"/>
      <c r="G49" s="369"/>
      <c r="H49" s="224">
        <v>144450079</v>
      </c>
      <c r="I49" s="225">
        <v>144450079</v>
      </c>
      <c r="J49" s="223">
        <v>30259433.5</v>
      </c>
      <c r="K49" s="161">
        <f t="shared" si="1"/>
        <v>20.94802142683494</v>
      </c>
      <c r="L49" s="199">
        <v>23371509.75</v>
      </c>
      <c r="M49" s="161">
        <f t="shared" si="2"/>
        <v>16.179644837715873</v>
      </c>
      <c r="N49" s="201">
        <v>22513221.12</v>
      </c>
      <c r="O49" s="160">
        <f t="shared" si="3"/>
        <v>15.585468194863362</v>
      </c>
      <c r="P49" s="133"/>
    </row>
    <row r="50" spans="1:16" ht="17.25" customHeight="1">
      <c r="A50" s="368" t="s">
        <v>137</v>
      </c>
      <c r="B50" s="368"/>
      <c r="C50" s="368"/>
      <c r="D50" s="368"/>
      <c r="E50" s="368"/>
      <c r="F50" s="368"/>
      <c r="G50" s="369"/>
      <c r="H50" s="225">
        <v>0</v>
      </c>
      <c r="I50" s="225">
        <v>2500000</v>
      </c>
      <c r="J50" s="223">
        <v>0</v>
      </c>
      <c r="K50" s="201">
        <v>0</v>
      </c>
      <c r="L50" s="199">
        <v>0</v>
      </c>
      <c r="M50" s="201">
        <v>0</v>
      </c>
      <c r="N50" s="201">
        <v>0</v>
      </c>
      <c r="O50" s="199">
        <v>0</v>
      </c>
      <c r="P50" s="133"/>
    </row>
    <row r="51" spans="1:16" ht="17.25" customHeight="1">
      <c r="A51" s="370" t="s">
        <v>167</v>
      </c>
      <c r="B51" s="370"/>
      <c r="C51" s="370"/>
      <c r="D51" s="370"/>
      <c r="E51" s="370"/>
      <c r="F51" s="370"/>
      <c r="G51" s="371"/>
      <c r="H51" s="224">
        <f>H52+H53</f>
        <v>6594223</v>
      </c>
      <c r="I51" s="225">
        <f>I52+I53</f>
        <v>6594223</v>
      </c>
      <c r="J51" s="223">
        <f>J52+J53</f>
        <v>260378.79</v>
      </c>
      <c r="K51" s="161">
        <f t="shared" si="1"/>
        <v>3.9485893940802432</v>
      </c>
      <c r="L51" s="199">
        <f>L52+L53</f>
        <v>122022.16</v>
      </c>
      <c r="M51" s="161">
        <f t="shared" si="2"/>
        <v>1.8504403020643978</v>
      </c>
      <c r="N51" s="201">
        <f>N52+N53</f>
        <v>100654.6</v>
      </c>
      <c r="O51" s="160">
        <f t="shared" si="3"/>
        <v>1.5264057645608893</v>
      </c>
      <c r="P51" s="133"/>
    </row>
    <row r="52" spans="1:16" ht="17.25" customHeight="1">
      <c r="A52" s="368" t="s">
        <v>135</v>
      </c>
      <c r="B52" s="368"/>
      <c r="C52" s="368"/>
      <c r="D52" s="368"/>
      <c r="E52" s="368"/>
      <c r="F52" s="368"/>
      <c r="G52" s="369"/>
      <c r="H52" s="224">
        <v>4640000</v>
      </c>
      <c r="I52" s="225">
        <v>4640000</v>
      </c>
      <c r="J52" s="223">
        <v>260378.79</v>
      </c>
      <c r="K52" s="161">
        <f t="shared" si="1"/>
        <v>5.611611853448276</v>
      </c>
      <c r="L52" s="199">
        <v>122022.16</v>
      </c>
      <c r="M52" s="161">
        <f t="shared" si="2"/>
        <v>2.6297879310344827</v>
      </c>
      <c r="N52" s="201">
        <v>100654.6</v>
      </c>
      <c r="O52" s="160">
        <f t="shared" si="3"/>
        <v>2.169280172413793</v>
      </c>
      <c r="P52" s="133"/>
    </row>
    <row r="53" spans="1:16" ht="17.25" customHeight="1">
      <c r="A53" s="368" t="s">
        <v>137</v>
      </c>
      <c r="B53" s="368"/>
      <c r="C53" s="368"/>
      <c r="D53" s="368"/>
      <c r="E53" s="368"/>
      <c r="F53" s="368"/>
      <c r="G53" s="368"/>
      <c r="H53" s="224">
        <v>1954223</v>
      </c>
      <c r="I53" s="225">
        <v>1954223</v>
      </c>
      <c r="J53" s="223">
        <v>0</v>
      </c>
      <c r="K53" s="201">
        <f t="shared" si="1"/>
        <v>0</v>
      </c>
      <c r="L53" s="199">
        <v>0</v>
      </c>
      <c r="M53" s="201">
        <f t="shared" si="2"/>
        <v>0</v>
      </c>
      <c r="N53" s="201">
        <v>0</v>
      </c>
      <c r="O53" s="199">
        <f t="shared" si="3"/>
        <v>0</v>
      </c>
      <c r="P53" s="133"/>
    </row>
    <row r="54" spans="1:16" ht="17.25" customHeight="1">
      <c r="A54" s="370" t="s">
        <v>168</v>
      </c>
      <c r="B54" s="370"/>
      <c r="C54" s="370"/>
      <c r="D54" s="370"/>
      <c r="E54" s="370"/>
      <c r="F54" s="370"/>
      <c r="G54" s="371"/>
      <c r="H54" s="224">
        <f>H55+H56</f>
        <v>20960015</v>
      </c>
      <c r="I54" s="225">
        <f>I55+I56</f>
        <v>37360015</v>
      </c>
      <c r="J54" s="223">
        <f>J55+J56</f>
        <v>25634243.28</v>
      </c>
      <c r="K54" s="161">
        <f t="shared" si="1"/>
        <v>68.61411399326258</v>
      </c>
      <c r="L54" s="199">
        <f>L55+L56</f>
        <v>22513699.58</v>
      </c>
      <c r="M54" s="161">
        <f t="shared" si="2"/>
        <v>60.261484316855864</v>
      </c>
      <c r="N54" s="201">
        <f>N55+N56</f>
        <v>21769228.02</v>
      </c>
      <c r="O54" s="160">
        <f t="shared" si="3"/>
        <v>58.268788221846265</v>
      </c>
      <c r="P54" s="133"/>
    </row>
    <row r="55" spans="1:16" ht="17.25" customHeight="1">
      <c r="A55" s="368" t="s">
        <v>135</v>
      </c>
      <c r="B55" s="368"/>
      <c r="C55" s="368"/>
      <c r="D55" s="368"/>
      <c r="E55" s="368"/>
      <c r="F55" s="368"/>
      <c r="G55" s="369"/>
      <c r="H55" s="224">
        <v>14395312</v>
      </c>
      <c r="I55" s="225">
        <v>30795312</v>
      </c>
      <c r="J55" s="223">
        <v>25272543.28</v>
      </c>
      <c r="K55" s="161">
        <f t="shared" si="1"/>
        <v>82.06620306363514</v>
      </c>
      <c r="L55" s="199">
        <v>22507599.58</v>
      </c>
      <c r="M55" s="161">
        <f t="shared" si="2"/>
        <v>73.08774653752492</v>
      </c>
      <c r="N55" s="201">
        <v>21763128.02</v>
      </c>
      <c r="O55" s="160">
        <f t="shared" si="3"/>
        <v>70.67026312316628</v>
      </c>
      <c r="P55" s="133"/>
    </row>
    <row r="56" spans="1:16" ht="17.25" customHeight="1">
      <c r="A56" s="368" t="s">
        <v>137</v>
      </c>
      <c r="B56" s="368"/>
      <c r="C56" s="368"/>
      <c r="D56" s="368"/>
      <c r="E56" s="368"/>
      <c r="F56" s="368"/>
      <c r="G56" s="369"/>
      <c r="H56" s="224">
        <v>6564703</v>
      </c>
      <c r="I56" s="225">
        <v>6564703</v>
      </c>
      <c r="J56" s="223">
        <v>361700</v>
      </c>
      <c r="K56" s="201">
        <f t="shared" si="1"/>
        <v>5.509769444253609</v>
      </c>
      <c r="L56" s="199">
        <v>6100</v>
      </c>
      <c r="M56" s="201">
        <f t="shared" si="2"/>
        <v>0.09292118775213441</v>
      </c>
      <c r="N56" s="201">
        <v>6100</v>
      </c>
      <c r="O56" s="199">
        <f t="shared" si="3"/>
        <v>0.09292118775213441</v>
      </c>
      <c r="P56" s="133"/>
    </row>
    <row r="57" spans="1:16" ht="17.25" customHeight="1">
      <c r="A57" s="370" t="s">
        <v>169</v>
      </c>
      <c r="B57" s="370"/>
      <c r="C57" s="370"/>
      <c r="D57" s="370"/>
      <c r="E57" s="370"/>
      <c r="F57" s="370"/>
      <c r="G57" s="371"/>
      <c r="H57" s="224">
        <f>H58+H59</f>
        <v>5657500</v>
      </c>
      <c r="I57" s="225">
        <f>I58+I59</f>
        <v>5657500</v>
      </c>
      <c r="J57" s="223">
        <f>J58+J59</f>
        <v>0</v>
      </c>
      <c r="K57" s="201">
        <f t="shared" si="1"/>
        <v>0</v>
      </c>
      <c r="L57" s="199">
        <f>L58+L59</f>
        <v>0</v>
      </c>
      <c r="M57" s="201">
        <f t="shared" si="2"/>
        <v>0</v>
      </c>
      <c r="N57" s="201">
        <f>N58+N59</f>
        <v>0</v>
      </c>
      <c r="O57" s="199">
        <f t="shared" si="3"/>
        <v>0</v>
      </c>
      <c r="P57" s="133"/>
    </row>
    <row r="58" spans="1:16" ht="17.25" customHeight="1">
      <c r="A58" s="368" t="s">
        <v>135</v>
      </c>
      <c r="B58" s="368"/>
      <c r="C58" s="368"/>
      <c r="D58" s="368"/>
      <c r="E58" s="368"/>
      <c r="F58" s="368"/>
      <c r="G58" s="369"/>
      <c r="H58" s="224">
        <v>1907500</v>
      </c>
      <c r="I58" s="225">
        <v>1907500</v>
      </c>
      <c r="J58" s="223">
        <v>0</v>
      </c>
      <c r="K58" s="201">
        <f t="shared" si="1"/>
        <v>0</v>
      </c>
      <c r="L58" s="199">
        <v>0</v>
      </c>
      <c r="M58" s="201">
        <f t="shared" si="2"/>
        <v>0</v>
      </c>
      <c r="N58" s="201">
        <v>0</v>
      </c>
      <c r="O58" s="199">
        <f t="shared" si="3"/>
        <v>0</v>
      </c>
      <c r="P58" s="133"/>
    </row>
    <row r="59" spans="1:16" ht="17.25" customHeight="1">
      <c r="A59" s="368" t="s">
        <v>137</v>
      </c>
      <c r="B59" s="368"/>
      <c r="C59" s="368"/>
      <c r="D59" s="368"/>
      <c r="E59" s="368"/>
      <c r="F59" s="368"/>
      <c r="G59" s="369"/>
      <c r="H59" s="224">
        <v>3750000</v>
      </c>
      <c r="I59" s="225">
        <v>3750000</v>
      </c>
      <c r="J59" s="223">
        <v>0</v>
      </c>
      <c r="K59" s="201">
        <f t="shared" si="1"/>
        <v>0</v>
      </c>
      <c r="L59" s="199">
        <v>0</v>
      </c>
      <c r="M59" s="201">
        <f t="shared" si="2"/>
        <v>0</v>
      </c>
      <c r="N59" s="201">
        <v>0</v>
      </c>
      <c r="O59" s="199">
        <f t="shared" si="3"/>
        <v>0</v>
      </c>
      <c r="P59" s="133"/>
    </row>
    <row r="60" spans="1:16" ht="17.25" customHeight="1">
      <c r="A60" s="370" t="s">
        <v>234</v>
      </c>
      <c r="B60" s="370"/>
      <c r="C60" s="370"/>
      <c r="D60" s="370"/>
      <c r="E60" s="370"/>
      <c r="F60" s="370"/>
      <c r="G60" s="371"/>
      <c r="H60" s="224">
        <f>H61+H62</f>
        <v>762912512</v>
      </c>
      <c r="I60" s="225">
        <f>I61+I62</f>
        <v>797983374.17</v>
      </c>
      <c r="J60" s="223">
        <f>J61+J62</f>
        <v>348707148.52</v>
      </c>
      <c r="K60" s="161">
        <f t="shared" si="1"/>
        <v>43.6985480910173</v>
      </c>
      <c r="L60" s="199">
        <f>L61+L62</f>
        <v>292483198.58</v>
      </c>
      <c r="M60" s="161">
        <f t="shared" si="2"/>
        <v>36.652793535231005</v>
      </c>
      <c r="N60" s="201">
        <f>N61+N62</f>
        <v>257637421.36999997</v>
      </c>
      <c r="O60" s="160">
        <f t="shared" si="3"/>
        <v>32.2860638090329</v>
      </c>
      <c r="P60" s="133"/>
    </row>
    <row r="61" spans="1:16" ht="17.25" customHeight="1">
      <c r="A61" s="368" t="s">
        <v>135</v>
      </c>
      <c r="B61" s="368"/>
      <c r="C61" s="368"/>
      <c r="D61" s="368"/>
      <c r="E61" s="368"/>
      <c r="F61" s="368"/>
      <c r="G61" s="369"/>
      <c r="H61" s="224">
        <v>760684512</v>
      </c>
      <c r="I61" s="225">
        <v>784360720.17</v>
      </c>
      <c r="J61" s="223">
        <v>341721527.38</v>
      </c>
      <c r="K61" s="161">
        <f t="shared" si="1"/>
        <v>43.566884290933935</v>
      </c>
      <c r="L61" s="199">
        <v>292347777.44</v>
      </c>
      <c r="M61" s="161">
        <f t="shared" si="2"/>
        <v>37.272108345333436</v>
      </c>
      <c r="N61" s="201">
        <v>257502000.23</v>
      </c>
      <c r="O61" s="160">
        <f t="shared" si="3"/>
        <v>32.82953794195479</v>
      </c>
      <c r="P61" s="133"/>
    </row>
    <row r="62" spans="1:16" ht="17.25" customHeight="1">
      <c r="A62" s="369" t="s">
        <v>137</v>
      </c>
      <c r="B62" s="369"/>
      <c r="C62" s="369"/>
      <c r="D62" s="369"/>
      <c r="E62" s="369"/>
      <c r="F62" s="369"/>
      <c r="G62" s="369"/>
      <c r="H62" s="226">
        <v>2228000</v>
      </c>
      <c r="I62" s="227">
        <v>13622654</v>
      </c>
      <c r="J62" s="223">
        <v>6985621.14</v>
      </c>
      <c r="K62" s="202">
        <f t="shared" si="1"/>
        <v>51.27944334488712</v>
      </c>
      <c r="L62" s="199">
        <v>135421.14</v>
      </c>
      <c r="M62" s="202">
        <f t="shared" si="2"/>
        <v>0.9940877893544093</v>
      </c>
      <c r="N62" s="202">
        <v>135421.14</v>
      </c>
      <c r="O62" s="199">
        <f t="shared" si="3"/>
        <v>0.9940877893544093</v>
      </c>
      <c r="P62" s="133"/>
    </row>
    <row r="63" spans="1:16" ht="17.25" customHeight="1">
      <c r="A63" s="392" t="s">
        <v>170</v>
      </c>
      <c r="B63" s="392"/>
      <c r="C63" s="392"/>
      <c r="D63" s="392"/>
      <c r="E63" s="392"/>
      <c r="F63" s="392"/>
      <c r="G63" s="393"/>
      <c r="H63" s="228">
        <f>H42+H45+H48+H51+H54+H57+H60</f>
        <v>5430637349</v>
      </c>
      <c r="I63" s="229">
        <f>I42+I45+I48+I51+I54+I57+I60</f>
        <v>5430637349</v>
      </c>
      <c r="J63" s="230">
        <f>J42+J45+J48+J51+J54+J57+J60</f>
        <v>2247988922.0699997</v>
      </c>
      <c r="K63" s="163">
        <f t="shared" si="1"/>
        <v>41.39456895393587</v>
      </c>
      <c r="L63" s="231">
        <f>L42+L45+L48+L51+L54+L57+L60</f>
        <v>1616479092.4299998</v>
      </c>
      <c r="M63" s="163">
        <f t="shared" si="2"/>
        <v>29.765918593839803</v>
      </c>
      <c r="N63" s="231">
        <f>N42+N45+N48+N51+N54+N57+N60</f>
        <v>1508256363.1499996</v>
      </c>
      <c r="O63" s="164">
        <f t="shared" si="3"/>
        <v>27.77310039728082</v>
      </c>
      <c r="P63" s="133"/>
    </row>
    <row r="64" spans="1:16" ht="17.25" customHeight="1">
      <c r="A64" s="316" t="s">
        <v>171</v>
      </c>
      <c r="B64" s="316"/>
      <c r="C64" s="316"/>
      <c r="D64" s="316"/>
      <c r="E64" s="316"/>
      <c r="F64" s="316"/>
      <c r="G64" s="316"/>
      <c r="H64" s="316"/>
      <c r="I64" s="317"/>
      <c r="J64" s="303" t="s">
        <v>55</v>
      </c>
      <c r="K64" s="304"/>
      <c r="L64" s="303" t="s">
        <v>56</v>
      </c>
      <c r="M64" s="304"/>
      <c r="N64" s="331" t="s">
        <v>134</v>
      </c>
      <c r="O64" s="331"/>
      <c r="P64" s="133"/>
    </row>
    <row r="65" spans="1:16" ht="17.25" customHeight="1">
      <c r="A65" s="320"/>
      <c r="B65" s="320"/>
      <c r="C65" s="320"/>
      <c r="D65" s="320"/>
      <c r="E65" s="320"/>
      <c r="F65" s="320"/>
      <c r="G65" s="320"/>
      <c r="H65" s="320"/>
      <c r="I65" s="321"/>
      <c r="J65" s="394" t="s">
        <v>59</v>
      </c>
      <c r="K65" s="395"/>
      <c r="L65" s="394" t="s">
        <v>60</v>
      </c>
      <c r="M65" s="395"/>
      <c r="N65" s="396" t="s">
        <v>64</v>
      </c>
      <c r="O65" s="396"/>
      <c r="P65" s="133"/>
    </row>
    <row r="66" spans="1:16" ht="17.25" customHeight="1">
      <c r="A66" s="385" t="s">
        <v>186</v>
      </c>
      <c r="B66" s="385"/>
      <c r="C66" s="385"/>
      <c r="D66" s="385"/>
      <c r="E66" s="385"/>
      <c r="F66" s="385"/>
      <c r="G66" s="385"/>
      <c r="H66" s="385"/>
      <c r="I66" s="386"/>
      <c r="J66" s="363">
        <f>J63</f>
        <v>2247988922.0699997</v>
      </c>
      <c r="K66" s="364"/>
      <c r="L66" s="363">
        <f>L63</f>
        <v>1616479092.4299998</v>
      </c>
      <c r="M66" s="364"/>
      <c r="N66" s="363">
        <f>N63</f>
        <v>1508256363.1499996</v>
      </c>
      <c r="O66" s="378"/>
      <c r="P66" s="133"/>
    </row>
    <row r="67" spans="1:16" ht="17.25" customHeight="1">
      <c r="A67" s="390" t="s">
        <v>172</v>
      </c>
      <c r="B67" s="390"/>
      <c r="C67" s="390"/>
      <c r="D67" s="390"/>
      <c r="E67" s="390"/>
      <c r="F67" s="390"/>
      <c r="G67" s="390"/>
      <c r="H67" s="390"/>
      <c r="I67" s="391"/>
      <c r="J67" s="379">
        <v>0</v>
      </c>
      <c r="K67" s="387"/>
      <c r="L67" s="379">
        <v>0</v>
      </c>
      <c r="M67" s="387"/>
      <c r="N67" s="379">
        <v>0</v>
      </c>
      <c r="O67" s="380"/>
      <c r="P67" s="133"/>
    </row>
    <row r="68" spans="1:16" ht="17.25" customHeight="1">
      <c r="A68" s="372" t="s">
        <v>173</v>
      </c>
      <c r="B68" s="372"/>
      <c r="C68" s="372"/>
      <c r="D68" s="372"/>
      <c r="E68" s="372"/>
      <c r="F68" s="372"/>
      <c r="G68" s="372"/>
      <c r="H68" s="372"/>
      <c r="I68" s="373"/>
      <c r="J68" s="379">
        <v>0</v>
      </c>
      <c r="K68" s="387"/>
      <c r="L68" s="379">
        <v>0</v>
      </c>
      <c r="M68" s="387"/>
      <c r="N68" s="379">
        <v>0</v>
      </c>
      <c r="O68" s="380"/>
      <c r="P68" s="133"/>
    </row>
    <row r="69" spans="1:16" ht="17.25" customHeight="1">
      <c r="A69" s="374" t="s">
        <v>174</v>
      </c>
      <c r="B69" s="374"/>
      <c r="C69" s="374"/>
      <c r="D69" s="374"/>
      <c r="E69" s="374"/>
      <c r="F69" s="374"/>
      <c r="G69" s="374"/>
      <c r="H69" s="374"/>
      <c r="I69" s="375"/>
      <c r="J69" s="381">
        <v>0</v>
      </c>
      <c r="K69" s="388"/>
      <c r="L69" s="381">
        <v>0</v>
      </c>
      <c r="M69" s="388"/>
      <c r="N69" s="381">
        <v>0</v>
      </c>
      <c r="O69" s="382"/>
      <c r="P69" s="133"/>
    </row>
    <row r="70" spans="1:18" ht="17.25" customHeight="1">
      <c r="A70" s="376" t="s">
        <v>187</v>
      </c>
      <c r="B70" s="376"/>
      <c r="C70" s="376"/>
      <c r="D70" s="376"/>
      <c r="E70" s="376"/>
      <c r="F70" s="376"/>
      <c r="G70" s="376"/>
      <c r="H70" s="376"/>
      <c r="I70" s="377"/>
      <c r="J70" s="383">
        <f>J66-J67-J68-J69</f>
        <v>2247988922.0699997</v>
      </c>
      <c r="K70" s="389"/>
      <c r="L70" s="383">
        <f>L66-L67-L68-L69</f>
        <v>1616479092.4299998</v>
      </c>
      <c r="M70" s="389"/>
      <c r="N70" s="383">
        <f>N66-N67-N68-N69</f>
        <v>1508256363.1499996</v>
      </c>
      <c r="O70" s="384"/>
      <c r="P70" s="133"/>
      <c r="Q70" s="511"/>
      <c r="R70" s="512"/>
    </row>
    <row r="71" spans="1:18" ht="17.25" customHeight="1">
      <c r="A71" s="400" t="s">
        <v>175</v>
      </c>
      <c r="B71" s="400"/>
      <c r="C71" s="400"/>
      <c r="D71" s="400"/>
      <c r="E71" s="400"/>
      <c r="F71" s="400"/>
      <c r="G71" s="400"/>
      <c r="H71" s="400"/>
      <c r="I71" s="401"/>
      <c r="J71" s="412">
        <f>L37*0.12</f>
        <v>2370192895.7448</v>
      </c>
      <c r="K71" s="413"/>
      <c r="L71" s="413"/>
      <c r="M71" s="413"/>
      <c r="N71" s="413"/>
      <c r="O71" s="413"/>
      <c r="P71" s="133"/>
      <c r="Q71" s="511"/>
      <c r="R71" s="512"/>
    </row>
    <row r="72" spans="1:18" ht="17.25" customHeight="1">
      <c r="A72" s="400" t="s">
        <v>176</v>
      </c>
      <c r="B72" s="400"/>
      <c r="C72" s="400"/>
      <c r="D72" s="400"/>
      <c r="E72" s="400"/>
      <c r="F72" s="400"/>
      <c r="G72" s="400"/>
      <c r="H72" s="400"/>
      <c r="I72" s="401"/>
      <c r="J72" s="414">
        <v>0</v>
      </c>
      <c r="K72" s="414"/>
      <c r="L72" s="414"/>
      <c r="M72" s="414"/>
      <c r="N72" s="414"/>
      <c r="O72" s="414"/>
      <c r="P72" s="133"/>
      <c r="Q72" s="510"/>
      <c r="R72" s="510"/>
    </row>
    <row r="73" spans="1:18" ht="17.25" customHeight="1">
      <c r="A73" s="400" t="s">
        <v>254</v>
      </c>
      <c r="B73" s="400"/>
      <c r="C73" s="400"/>
      <c r="D73" s="400"/>
      <c r="E73" s="400"/>
      <c r="F73" s="400"/>
      <c r="G73" s="400"/>
      <c r="H73" s="400"/>
      <c r="I73" s="401"/>
      <c r="J73" s="404">
        <f>J70-J71</f>
        <v>-122203973.6748004</v>
      </c>
      <c r="K73" s="418"/>
      <c r="L73" s="404">
        <f>L70-J71</f>
        <v>-753713803.3148003</v>
      </c>
      <c r="M73" s="418"/>
      <c r="N73" s="404">
        <f>N70-J71</f>
        <v>-861936532.5948005</v>
      </c>
      <c r="O73" s="405"/>
      <c r="P73" s="133"/>
      <c r="Q73" s="509"/>
      <c r="R73" s="512"/>
    </row>
    <row r="74" spans="1:18" ht="17.25" customHeight="1">
      <c r="A74" s="402" t="s">
        <v>223</v>
      </c>
      <c r="B74" s="402"/>
      <c r="C74" s="402"/>
      <c r="D74" s="402"/>
      <c r="E74" s="402"/>
      <c r="F74" s="402"/>
      <c r="G74" s="402"/>
      <c r="H74" s="402"/>
      <c r="I74" s="403"/>
      <c r="J74" s="406">
        <f>L73</f>
        <v>-753713803.3148003</v>
      </c>
      <c r="K74" s="407"/>
      <c r="L74" s="415"/>
      <c r="M74" s="416"/>
      <c r="N74" s="415"/>
      <c r="O74" s="417"/>
      <c r="P74" s="133"/>
      <c r="Q74" s="509"/>
      <c r="R74" s="512"/>
    </row>
    <row r="75" spans="1:18" ht="35.25" customHeight="1">
      <c r="A75" s="376" t="s">
        <v>177</v>
      </c>
      <c r="B75" s="376"/>
      <c r="C75" s="376"/>
      <c r="D75" s="376"/>
      <c r="E75" s="376"/>
      <c r="F75" s="376"/>
      <c r="G75" s="376"/>
      <c r="H75" s="376"/>
      <c r="I75" s="377"/>
      <c r="J75" s="408">
        <f>(J70/L37)*100</f>
        <v>11.381296059603287</v>
      </c>
      <c r="K75" s="409"/>
      <c r="L75" s="410">
        <f>(L70/L37)*100</f>
        <v>8.184038161613225</v>
      </c>
      <c r="M75" s="411"/>
      <c r="N75" s="398"/>
      <c r="O75" s="399"/>
      <c r="P75" s="133"/>
      <c r="Q75" s="509"/>
      <c r="R75" s="512"/>
    </row>
    <row r="76" spans="1:18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255</v>
      </c>
      <c r="P76" s="133"/>
      <c r="Q76" s="509"/>
      <c r="R76" s="512"/>
    </row>
    <row r="77" spans="1:16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</row>
    <row r="78" spans="1:16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</row>
    <row r="79" spans="1:16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</row>
    <row r="80" spans="1:16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</row>
    <row r="81" spans="1:16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253</v>
      </c>
      <c r="P81" s="133"/>
    </row>
    <row r="82" spans="1:16" ht="16.5">
      <c r="A82" s="397" t="str">
        <f>A5</f>
        <v>GOVERNO DO ESTADO DO RIO DE JANEIRO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133"/>
    </row>
    <row r="83" spans="1:16" ht="16.5">
      <c r="A83" s="397" t="str">
        <f>A6</f>
        <v>RELATÓRIO RESUMIDO DA EXECUÇÃO ORÇAMENTÁRIA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133"/>
    </row>
    <row r="84" spans="1:16" ht="16.5">
      <c r="A84" s="434" t="str">
        <f>A7</f>
        <v>DEMONSTRATIVO DAS RECEITAS E DESPESAS COM AÇÕES E SERVIÇOS PÚBLICOS DE SAÚDE 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133"/>
    </row>
    <row r="85" spans="1:16" ht="16.5">
      <c r="A85" s="397" t="str">
        <f>A8</f>
        <v>ORÇAMENTOS FISCAL E DA SEGURIDADE SOCIAL</v>
      </c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133"/>
    </row>
    <row r="86" spans="1:16" ht="16.5">
      <c r="A86" s="397" t="str">
        <f>A9</f>
        <v>JANEIRO A JUNHO 2020/BIMESTRE MAIO-JUNHO</v>
      </c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133"/>
    </row>
    <row r="87" spans="1:16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20/07/2020</v>
      </c>
      <c r="P87" s="133"/>
    </row>
    <row r="88" spans="1:16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</row>
    <row r="89" spans="1:17" ht="15.75" customHeight="1">
      <c r="A89" s="421" t="s">
        <v>178</v>
      </c>
      <c r="B89" s="421"/>
      <c r="C89" s="421"/>
      <c r="D89" s="421"/>
      <c r="E89" s="421"/>
      <c r="F89" s="421"/>
      <c r="G89" s="421"/>
      <c r="H89" s="422"/>
      <c r="I89" s="427" t="s">
        <v>68</v>
      </c>
      <c r="J89" s="427"/>
      <c r="K89" s="427"/>
      <c r="L89" s="427"/>
      <c r="M89" s="427"/>
      <c r="N89" s="427"/>
      <c r="O89" s="427"/>
      <c r="P89" s="133"/>
      <c r="Q89" s="133"/>
    </row>
    <row r="90" spans="1:17" ht="28.5" customHeight="1">
      <c r="A90" s="423"/>
      <c r="B90" s="423"/>
      <c r="C90" s="423"/>
      <c r="D90" s="423"/>
      <c r="E90" s="423"/>
      <c r="F90" s="423"/>
      <c r="G90" s="423"/>
      <c r="H90" s="424"/>
      <c r="I90" s="474" t="s">
        <v>259</v>
      </c>
      <c r="J90" s="475"/>
      <c r="K90" s="428" t="s">
        <v>141</v>
      </c>
      <c r="L90" s="429"/>
      <c r="M90" s="430"/>
      <c r="N90" s="435" t="s">
        <v>265</v>
      </c>
      <c r="O90" s="431"/>
      <c r="P90" s="133"/>
      <c r="Q90" s="133"/>
    </row>
    <row r="91" spans="1:17" ht="36" customHeight="1">
      <c r="A91" s="425"/>
      <c r="B91" s="425"/>
      <c r="C91" s="425"/>
      <c r="D91" s="425"/>
      <c r="E91" s="425"/>
      <c r="F91" s="425"/>
      <c r="G91" s="425"/>
      <c r="H91" s="426"/>
      <c r="I91" s="457" t="s">
        <v>61</v>
      </c>
      <c r="J91" s="458"/>
      <c r="K91" s="157" t="s">
        <v>257</v>
      </c>
      <c r="L91" s="172" t="s">
        <v>258</v>
      </c>
      <c r="M91" s="172" t="s">
        <v>237</v>
      </c>
      <c r="N91" s="428" t="s">
        <v>260</v>
      </c>
      <c r="O91" s="429"/>
      <c r="P91" s="133"/>
      <c r="Q91" s="133"/>
    </row>
    <row r="92" spans="1:17" ht="18" customHeight="1">
      <c r="A92" s="419" t="s">
        <v>284</v>
      </c>
      <c r="B92" s="419"/>
      <c r="C92" s="419"/>
      <c r="D92" s="419"/>
      <c r="E92" s="419"/>
      <c r="F92" s="419"/>
      <c r="G92" s="419"/>
      <c r="H92" s="419"/>
      <c r="I92" s="480"/>
      <c r="J92" s="481"/>
      <c r="K92" s="173"/>
      <c r="L92" s="173"/>
      <c r="M92" s="173"/>
      <c r="N92" s="437"/>
      <c r="O92" s="438"/>
      <c r="P92" s="133"/>
      <c r="Q92" s="133"/>
    </row>
    <row r="93" spans="1:17" ht="16.5" customHeight="1">
      <c r="A93" s="420" t="s">
        <v>285</v>
      </c>
      <c r="B93" s="420"/>
      <c r="C93" s="420"/>
      <c r="D93" s="420"/>
      <c r="E93" s="420"/>
      <c r="F93" s="420"/>
      <c r="G93" s="420"/>
      <c r="H93" s="420"/>
      <c r="I93" s="439">
        <v>0</v>
      </c>
      <c r="J93" s="452"/>
      <c r="K93" s="240">
        <v>0</v>
      </c>
      <c r="L93" s="240">
        <v>0</v>
      </c>
      <c r="M93" s="240">
        <v>0</v>
      </c>
      <c r="N93" s="439">
        <v>0</v>
      </c>
      <c r="O93" s="440"/>
      <c r="P93" s="133"/>
      <c r="Q93" s="133"/>
    </row>
    <row r="94" spans="1:17" ht="18.75" customHeight="1">
      <c r="A94" s="444" t="s">
        <v>286</v>
      </c>
      <c r="B94" s="444"/>
      <c r="C94" s="444"/>
      <c r="D94" s="444"/>
      <c r="E94" s="444"/>
      <c r="F94" s="444"/>
      <c r="G94" s="444"/>
      <c r="H94" s="444"/>
      <c r="I94" s="441">
        <v>0</v>
      </c>
      <c r="J94" s="460"/>
      <c r="K94" s="241">
        <v>0</v>
      </c>
      <c r="L94" s="241">
        <v>0</v>
      </c>
      <c r="M94" s="241">
        <v>0</v>
      </c>
      <c r="N94" s="441">
        <v>0</v>
      </c>
      <c r="O94" s="442"/>
      <c r="P94" s="133"/>
      <c r="Q94" s="133"/>
    </row>
    <row r="95" spans="1:17" ht="16.5">
      <c r="A95" s="359" t="s">
        <v>179</v>
      </c>
      <c r="B95" s="359"/>
      <c r="C95" s="359"/>
      <c r="D95" s="359"/>
      <c r="E95" s="359"/>
      <c r="F95" s="359"/>
      <c r="G95" s="359"/>
      <c r="H95" s="359"/>
      <c r="I95" s="352">
        <f>I92+I93+I94</f>
        <v>0</v>
      </c>
      <c r="J95" s="459"/>
      <c r="K95" s="242">
        <f>K92+K93+K94</f>
        <v>0</v>
      </c>
      <c r="L95" s="242">
        <f>L92+L93+L94</f>
        <v>0</v>
      </c>
      <c r="M95" s="242">
        <f>M92+M93+M94</f>
        <v>0</v>
      </c>
      <c r="N95" s="352">
        <f>N92+N93+N94</f>
        <v>0</v>
      </c>
      <c r="O95" s="353"/>
      <c r="P95" s="133"/>
      <c r="Q95" s="133"/>
    </row>
    <row r="96" spans="1:17" ht="10.5" customHeight="1">
      <c r="A96" s="174"/>
      <c r="B96" s="174"/>
      <c r="C96" s="174"/>
      <c r="D96" s="174"/>
      <c r="E96" s="174"/>
      <c r="F96" s="174"/>
      <c r="G96" s="174"/>
      <c r="H96" s="174"/>
      <c r="I96" s="175"/>
      <c r="J96" s="175"/>
      <c r="K96" s="175"/>
      <c r="L96" s="175"/>
      <c r="M96" s="175"/>
      <c r="N96" s="175"/>
      <c r="O96" s="175"/>
      <c r="P96" s="133"/>
      <c r="Q96" s="133"/>
    </row>
    <row r="97" spans="1:18" ht="15.75" customHeight="1">
      <c r="A97" s="306" t="s">
        <v>180</v>
      </c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513"/>
      <c r="Q97" s="513"/>
      <c r="R97" s="513"/>
    </row>
    <row r="98" spans="1:18" ht="15.75">
      <c r="A98" s="330"/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513"/>
      <c r="Q98" s="513"/>
      <c r="R98" s="513"/>
    </row>
    <row r="99" spans="1:18" ht="26.25" customHeight="1">
      <c r="A99" s="422" t="s">
        <v>293</v>
      </c>
      <c r="B99" s="435" t="s">
        <v>226</v>
      </c>
      <c r="C99" s="436"/>
      <c r="D99" s="432" t="s">
        <v>227</v>
      </c>
      <c r="E99" s="432" t="s">
        <v>231</v>
      </c>
      <c r="F99" s="432" t="s">
        <v>228</v>
      </c>
      <c r="G99" s="432" t="s">
        <v>229</v>
      </c>
      <c r="H99" s="432" t="s">
        <v>261</v>
      </c>
      <c r="I99" s="432" t="s">
        <v>230</v>
      </c>
      <c r="J99" s="431" t="s">
        <v>262</v>
      </c>
      <c r="K99" s="431"/>
      <c r="L99" s="435" t="s">
        <v>267</v>
      </c>
      <c r="M99" s="436"/>
      <c r="N99" s="431" t="s">
        <v>232</v>
      </c>
      <c r="O99" s="431"/>
      <c r="P99" s="513"/>
      <c r="Q99" s="513"/>
      <c r="R99" s="513"/>
    </row>
    <row r="100" spans="1:18" ht="139.5" customHeight="1">
      <c r="A100" s="426"/>
      <c r="B100" s="428"/>
      <c r="C100" s="430"/>
      <c r="D100" s="433"/>
      <c r="E100" s="433"/>
      <c r="F100" s="433"/>
      <c r="G100" s="433"/>
      <c r="H100" s="433"/>
      <c r="I100" s="433"/>
      <c r="J100" s="429"/>
      <c r="K100" s="429"/>
      <c r="L100" s="428"/>
      <c r="M100" s="430"/>
      <c r="N100" s="429"/>
      <c r="O100" s="429"/>
      <c r="P100" s="513"/>
      <c r="Q100" s="513"/>
      <c r="R100" s="513"/>
    </row>
    <row r="101" spans="1:18" ht="16.5" customHeight="1" hidden="1">
      <c r="A101" s="176" t="s">
        <v>225</v>
      </c>
      <c r="B101" s="446"/>
      <c r="C101" s="447"/>
      <c r="D101" s="177"/>
      <c r="E101" s="177"/>
      <c r="F101" s="177"/>
      <c r="G101" s="178"/>
      <c r="H101" s="177"/>
      <c r="I101" s="173"/>
      <c r="J101" s="488"/>
      <c r="K101" s="489"/>
      <c r="L101" s="480"/>
      <c r="M101" s="481"/>
      <c r="N101" s="494"/>
      <c r="O101" s="494"/>
      <c r="P101" s="513"/>
      <c r="Q101" s="513"/>
      <c r="R101" s="513"/>
    </row>
    <row r="102" spans="1:18" ht="16.5">
      <c r="A102" s="176" t="s">
        <v>202</v>
      </c>
      <c r="B102" s="482">
        <f>41477136013*0.12</f>
        <v>4977256321.559999</v>
      </c>
      <c r="C102" s="483"/>
      <c r="D102" s="232">
        <v>4999474003.93</v>
      </c>
      <c r="E102" s="232">
        <f>D102-B102</f>
        <v>22217682.37000084</v>
      </c>
      <c r="F102" s="238">
        <f>4999474004.47-4368506061.63</f>
        <v>630967942.8400002</v>
      </c>
      <c r="G102" s="233">
        <v>0</v>
      </c>
      <c r="H102" s="233">
        <f>(F102-(E102+G102))</f>
        <v>608750260.4699993</v>
      </c>
      <c r="I102" s="232">
        <v>387094494.73</v>
      </c>
      <c r="J102" s="490">
        <f>F102-I102-L102</f>
        <v>243850693.71000013</v>
      </c>
      <c r="K102" s="491"/>
      <c r="L102" s="499">
        <v>22754.4</v>
      </c>
      <c r="M102" s="500"/>
      <c r="N102" s="495">
        <f>((E102+G102)-L102)</f>
        <v>22194927.97000084</v>
      </c>
      <c r="O102" s="495"/>
      <c r="P102" s="513"/>
      <c r="Q102" s="513"/>
      <c r="R102" s="513"/>
    </row>
    <row r="103" spans="1:18" ht="16.5">
      <c r="A103" s="179" t="s">
        <v>138</v>
      </c>
      <c r="B103" s="484">
        <f>41918249399*0.12</f>
        <v>5030189927.88</v>
      </c>
      <c r="C103" s="485"/>
      <c r="D103" s="234">
        <v>5095917250.07</v>
      </c>
      <c r="E103" s="234">
        <f>D103-B103</f>
        <v>65727322.18999958</v>
      </c>
      <c r="F103" s="235">
        <v>0</v>
      </c>
      <c r="G103" s="235">
        <v>0</v>
      </c>
      <c r="H103" s="235">
        <v>0</v>
      </c>
      <c r="I103" s="234">
        <v>0</v>
      </c>
      <c r="J103" s="379">
        <v>0</v>
      </c>
      <c r="K103" s="387"/>
      <c r="L103" s="501">
        <v>0</v>
      </c>
      <c r="M103" s="502"/>
      <c r="N103" s="496">
        <f>((E103+G103)-L103)</f>
        <v>65727322.18999958</v>
      </c>
      <c r="O103" s="496"/>
      <c r="P103" s="513"/>
      <c r="Q103" s="513"/>
      <c r="R103" s="513"/>
    </row>
    <row r="104" spans="1:18" ht="16.5">
      <c r="A104" s="180" t="s">
        <v>139</v>
      </c>
      <c r="B104" s="486">
        <f>37756689553*0.12</f>
        <v>4530802746.36</v>
      </c>
      <c r="C104" s="487"/>
      <c r="D104" s="236">
        <v>4612357436.97</v>
      </c>
      <c r="E104" s="236">
        <f>D104-B104</f>
        <v>81554690.61000061</v>
      </c>
      <c r="F104" s="237">
        <v>0</v>
      </c>
      <c r="G104" s="237">
        <v>0</v>
      </c>
      <c r="H104" s="237">
        <v>0</v>
      </c>
      <c r="I104" s="236">
        <v>0</v>
      </c>
      <c r="J104" s="381">
        <v>0</v>
      </c>
      <c r="K104" s="388"/>
      <c r="L104" s="492">
        <v>0</v>
      </c>
      <c r="M104" s="493"/>
      <c r="N104" s="497">
        <f>((E104+G104)-L104)</f>
        <v>81554690.61000061</v>
      </c>
      <c r="O104" s="497"/>
      <c r="P104" s="513"/>
      <c r="Q104" s="513"/>
      <c r="R104" s="513"/>
    </row>
    <row r="105" spans="1:18" ht="16.5" customHeight="1" hidden="1">
      <c r="A105" s="180" t="s">
        <v>224</v>
      </c>
      <c r="B105" s="476"/>
      <c r="C105" s="477"/>
      <c r="D105" s="209"/>
      <c r="E105" s="209"/>
      <c r="F105" s="209"/>
      <c r="G105" s="211"/>
      <c r="H105" s="210"/>
      <c r="I105" s="209"/>
      <c r="J105" s="478"/>
      <c r="K105" s="479"/>
      <c r="L105" s="476"/>
      <c r="M105" s="477"/>
      <c r="N105" s="498"/>
      <c r="O105" s="498"/>
      <c r="P105" s="513"/>
      <c r="Q105" s="513"/>
      <c r="R105" s="513"/>
    </row>
    <row r="106" spans="1:18" ht="10.5" customHeight="1">
      <c r="A106" s="179"/>
      <c r="B106" s="179"/>
      <c r="C106" s="181"/>
      <c r="D106" s="181"/>
      <c r="E106" s="181"/>
      <c r="F106" s="181"/>
      <c r="G106" s="182"/>
      <c r="H106" s="182"/>
      <c r="I106" s="181"/>
      <c r="J106" s="183"/>
      <c r="K106" s="183"/>
      <c r="L106" s="181"/>
      <c r="M106" s="181"/>
      <c r="N106" s="181"/>
      <c r="O106" s="181"/>
      <c r="P106" s="513"/>
      <c r="Q106" s="513"/>
      <c r="R106" s="513"/>
    </row>
    <row r="107" spans="1:18" ht="15.75" customHeight="1">
      <c r="A107" s="359" t="s">
        <v>287</v>
      </c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60"/>
      <c r="N107" s="352">
        <v>0</v>
      </c>
      <c r="O107" s="353"/>
      <c r="P107" s="513"/>
      <c r="Q107" s="513"/>
      <c r="R107" s="513"/>
    </row>
    <row r="108" spans="1:18" ht="16.5">
      <c r="A108" s="359" t="s">
        <v>288</v>
      </c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60"/>
      <c r="N108" s="352">
        <v>0</v>
      </c>
      <c r="O108" s="353"/>
      <c r="P108" s="513"/>
      <c r="Q108" s="513"/>
      <c r="R108" s="513"/>
    </row>
    <row r="109" spans="1:18" ht="16.5">
      <c r="A109" s="359" t="s">
        <v>289</v>
      </c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60"/>
      <c r="N109" s="352">
        <f>N107-N108</f>
        <v>0</v>
      </c>
      <c r="O109" s="353"/>
      <c r="P109" s="513"/>
      <c r="Q109" s="513"/>
      <c r="R109" s="513"/>
    </row>
    <row r="110" spans="1:17" ht="10.5" customHeight="1">
      <c r="A110" s="184"/>
      <c r="B110" s="184"/>
      <c r="C110" s="184"/>
      <c r="D110" s="184"/>
      <c r="E110" s="185"/>
      <c r="F110" s="185"/>
      <c r="G110" s="185"/>
      <c r="H110" s="185"/>
      <c r="I110" s="185"/>
      <c r="J110" s="185"/>
      <c r="K110" s="186"/>
      <c r="L110" s="186"/>
      <c r="M110" s="186"/>
      <c r="N110" s="186"/>
      <c r="O110" s="185"/>
      <c r="P110" s="133"/>
      <c r="Q110" s="133"/>
    </row>
    <row r="111" spans="1:19" ht="15.75" customHeight="1">
      <c r="A111" s="421" t="s">
        <v>140</v>
      </c>
      <c r="B111" s="421"/>
      <c r="C111" s="421"/>
      <c r="D111" s="421"/>
      <c r="E111" s="421"/>
      <c r="F111" s="421"/>
      <c r="G111" s="421"/>
      <c r="H111" s="422"/>
      <c r="I111" s="443" t="s">
        <v>74</v>
      </c>
      <c r="J111" s="427"/>
      <c r="K111" s="427"/>
      <c r="L111" s="427"/>
      <c r="M111" s="427"/>
      <c r="N111" s="427"/>
      <c r="O111" s="427"/>
      <c r="P111" s="454"/>
      <c r="Q111" s="454"/>
      <c r="R111" s="455"/>
      <c r="S111" s="455"/>
    </row>
    <row r="112" spans="1:19" ht="27" customHeight="1">
      <c r="A112" s="423"/>
      <c r="B112" s="423"/>
      <c r="C112" s="423"/>
      <c r="D112" s="423"/>
      <c r="E112" s="423"/>
      <c r="F112" s="423"/>
      <c r="G112" s="423"/>
      <c r="H112" s="424"/>
      <c r="I112" s="435" t="s">
        <v>263</v>
      </c>
      <c r="J112" s="436"/>
      <c r="K112" s="443" t="s">
        <v>141</v>
      </c>
      <c r="L112" s="427"/>
      <c r="M112" s="456"/>
      <c r="N112" s="431" t="s">
        <v>266</v>
      </c>
      <c r="O112" s="431"/>
      <c r="P112" s="454"/>
      <c r="Q112" s="454"/>
      <c r="R112" s="455"/>
      <c r="S112" s="455"/>
    </row>
    <row r="113" spans="1:19" ht="37.5" customHeight="1">
      <c r="A113" s="425"/>
      <c r="B113" s="425"/>
      <c r="C113" s="425"/>
      <c r="D113" s="425"/>
      <c r="E113" s="425"/>
      <c r="F113" s="425"/>
      <c r="G113" s="425"/>
      <c r="H113" s="426"/>
      <c r="I113" s="457" t="s">
        <v>264</v>
      </c>
      <c r="J113" s="458"/>
      <c r="K113" s="172" t="s">
        <v>239</v>
      </c>
      <c r="L113" s="142" t="s">
        <v>240</v>
      </c>
      <c r="M113" s="172" t="s">
        <v>241</v>
      </c>
      <c r="N113" s="429"/>
      <c r="O113" s="429"/>
      <c r="P113" s="454"/>
      <c r="Q113" s="454"/>
      <c r="R113" s="455"/>
      <c r="S113" s="455"/>
    </row>
    <row r="114" spans="1:19" ht="15" customHeight="1">
      <c r="A114" s="445" t="s">
        <v>290</v>
      </c>
      <c r="B114" s="445"/>
      <c r="C114" s="445"/>
      <c r="D114" s="445"/>
      <c r="E114" s="445"/>
      <c r="F114" s="445"/>
      <c r="G114" s="445"/>
      <c r="H114" s="445"/>
      <c r="I114" s="446">
        <f>N109</f>
        <v>0</v>
      </c>
      <c r="J114" s="447"/>
      <c r="K114" s="239">
        <v>0</v>
      </c>
      <c r="L114" s="239">
        <v>0</v>
      </c>
      <c r="M114" s="239">
        <v>0</v>
      </c>
      <c r="N114" s="440">
        <v>0</v>
      </c>
      <c r="O114" s="440"/>
      <c r="P114" s="448"/>
      <c r="Q114" s="448"/>
      <c r="R114" s="449"/>
      <c r="S114" s="450"/>
    </row>
    <row r="115" spans="1:19" ht="15" customHeight="1">
      <c r="A115" s="451" t="s">
        <v>291</v>
      </c>
      <c r="B115" s="451"/>
      <c r="C115" s="451"/>
      <c r="D115" s="451"/>
      <c r="E115" s="451"/>
      <c r="F115" s="451"/>
      <c r="G115" s="451"/>
      <c r="H115" s="451"/>
      <c r="I115" s="439">
        <v>0</v>
      </c>
      <c r="J115" s="452"/>
      <c r="K115" s="240">
        <v>0</v>
      </c>
      <c r="L115" s="240">
        <v>0</v>
      </c>
      <c r="M115" s="240">
        <v>0</v>
      </c>
      <c r="N115" s="440">
        <v>0</v>
      </c>
      <c r="O115" s="453"/>
      <c r="P115" s="448"/>
      <c r="Q115" s="448"/>
      <c r="R115" s="132"/>
      <c r="S115" s="132"/>
    </row>
    <row r="116" spans="1:19" ht="18" customHeight="1">
      <c r="A116" s="444" t="s">
        <v>292</v>
      </c>
      <c r="B116" s="444"/>
      <c r="C116" s="444"/>
      <c r="D116" s="444"/>
      <c r="E116" s="444"/>
      <c r="F116" s="444"/>
      <c r="G116" s="444"/>
      <c r="H116" s="444"/>
      <c r="I116" s="441">
        <v>0</v>
      </c>
      <c r="J116" s="460"/>
      <c r="K116" s="241">
        <v>0</v>
      </c>
      <c r="L116" s="241">
        <v>0</v>
      </c>
      <c r="M116" s="241">
        <v>0</v>
      </c>
      <c r="N116" s="440">
        <v>0</v>
      </c>
      <c r="O116" s="440"/>
      <c r="P116" s="448"/>
      <c r="Q116" s="448"/>
      <c r="R116" s="449"/>
      <c r="S116" s="450"/>
    </row>
    <row r="117" spans="1:19" ht="16.5">
      <c r="A117" s="359" t="s">
        <v>238</v>
      </c>
      <c r="B117" s="359"/>
      <c r="C117" s="359"/>
      <c r="D117" s="359"/>
      <c r="E117" s="359"/>
      <c r="F117" s="359"/>
      <c r="G117" s="359"/>
      <c r="H117" s="359"/>
      <c r="I117" s="352">
        <f>I114+I115+I116</f>
        <v>0</v>
      </c>
      <c r="J117" s="459"/>
      <c r="K117" s="242">
        <f>K114+K115+K116</f>
        <v>0</v>
      </c>
      <c r="L117" s="242">
        <f>L114+L115+L116</f>
        <v>0</v>
      </c>
      <c r="M117" s="242">
        <f>M114+M115+M116</f>
        <v>0</v>
      </c>
      <c r="N117" s="352">
        <f>N114+N115+N116</f>
        <v>0</v>
      </c>
      <c r="O117" s="353"/>
      <c r="P117" s="448"/>
      <c r="Q117" s="448"/>
      <c r="R117" s="449"/>
      <c r="S117" s="450"/>
    </row>
    <row r="118" spans="1:17" ht="10.5" customHeight="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3"/>
      <c r="Q118" s="133"/>
    </row>
    <row r="119" spans="1:17" ht="15.75" customHeight="1">
      <c r="A119" s="316" t="s">
        <v>181</v>
      </c>
      <c r="B119" s="316"/>
      <c r="C119" s="316"/>
      <c r="D119" s="316"/>
      <c r="E119" s="316"/>
      <c r="F119" s="316"/>
      <c r="G119" s="317"/>
      <c r="H119" s="306" t="s">
        <v>37</v>
      </c>
      <c r="I119" s="304"/>
      <c r="J119" s="303" t="s">
        <v>37</v>
      </c>
      <c r="K119" s="304"/>
      <c r="L119" s="305" t="s">
        <v>38</v>
      </c>
      <c r="M119" s="305"/>
      <c r="N119" s="306"/>
      <c r="O119" s="306"/>
      <c r="P119" s="133"/>
      <c r="Q119" s="133"/>
    </row>
    <row r="120" spans="1:17" ht="17.25" customHeight="1">
      <c r="A120" s="318"/>
      <c r="B120" s="318"/>
      <c r="C120" s="318"/>
      <c r="D120" s="318"/>
      <c r="E120" s="318"/>
      <c r="F120" s="318"/>
      <c r="G120" s="319"/>
      <c r="H120" s="331" t="s">
        <v>40</v>
      </c>
      <c r="I120" s="327"/>
      <c r="J120" s="326" t="s">
        <v>41</v>
      </c>
      <c r="K120" s="327"/>
      <c r="L120" s="306" t="s">
        <v>44</v>
      </c>
      <c r="M120" s="306"/>
      <c r="N120" s="303" t="s">
        <v>43</v>
      </c>
      <c r="O120" s="306"/>
      <c r="P120" s="133"/>
      <c r="Q120" s="133"/>
    </row>
    <row r="121" spans="1:17" ht="15" customHeight="1">
      <c r="A121" s="320"/>
      <c r="B121" s="320"/>
      <c r="C121" s="320"/>
      <c r="D121" s="320"/>
      <c r="E121" s="320"/>
      <c r="F121" s="320"/>
      <c r="G121" s="321"/>
      <c r="H121" s="330"/>
      <c r="I121" s="329"/>
      <c r="J121" s="328" t="s">
        <v>45</v>
      </c>
      <c r="K121" s="329"/>
      <c r="L121" s="330" t="s">
        <v>46</v>
      </c>
      <c r="M121" s="330"/>
      <c r="N121" s="326" t="s">
        <v>242</v>
      </c>
      <c r="O121" s="331"/>
      <c r="P121" s="133"/>
      <c r="Q121" s="133"/>
    </row>
    <row r="122" spans="1:17" ht="16.5">
      <c r="A122" s="472" t="s">
        <v>203</v>
      </c>
      <c r="B122" s="472"/>
      <c r="C122" s="472"/>
      <c r="D122" s="472"/>
      <c r="E122" s="472"/>
      <c r="F122" s="472"/>
      <c r="G122" s="473"/>
      <c r="H122" s="168"/>
      <c r="I122" s="243">
        <f>I123+I124+I125</f>
        <v>746931048</v>
      </c>
      <c r="J122" s="503">
        <f>J123+J124+J125</f>
        <v>746931048</v>
      </c>
      <c r="K122" s="504">
        <f>K123+K127+K130+K134</f>
        <v>0</v>
      </c>
      <c r="L122" s="505">
        <f>L123+L124+L125</f>
        <v>546891825.19</v>
      </c>
      <c r="M122" s="506">
        <f>M123+M127+M130+M134</f>
        <v>0</v>
      </c>
      <c r="N122" s="507">
        <f aca="true" t="shared" si="4" ref="N122:N128">(L122/J122)*100</f>
        <v>73.21851550479397</v>
      </c>
      <c r="O122" s="508"/>
      <c r="P122" s="133"/>
      <c r="Q122" s="133"/>
    </row>
    <row r="123" spans="1:17" s="107" customFormat="1" ht="15.75" customHeight="1">
      <c r="A123" s="371" t="s">
        <v>201</v>
      </c>
      <c r="B123" s="371"/>
      <c r="C123" s="371"/>
      <c r="D123" s="371"/>
      <c r="E123" s="371"/>
      <c r="F123" s="371"/>
      <c r="G123" s="461"/>
      <c r="H123" s="144"/>
      <c r="I123" s="219">
        <v>746931048</v>
      </c>
      <c r="J123" s="338">
        <v>746931048</v>
      </c>
      <c r="K123" s="339"/>
      <c r="L123" s="314">
        <v>546891825.19</v>
      </c>
      <c r="M123" s="315"/>
      <c r="N123" s="324">
        <f t="shared" si="4"/>
        <v>73.21851550479397</v>
      </c>
      <c r="O123" s="325"/>
      <c r="P123" s="166"/>
      <c r="Q123" s="166"/>
    </row>
    <row r="124" spans="1:17" s="107" customFormat="1" ht="15.75" customHeight="1">
      <c r="A124" s="371" t="s">
        <v>182</v>
      </c>
      <c r="B124" s="371"/>
      <c r="C124" s="371"/>
      <c r="D124" s="371"/>
      <c r="E124" s="371"/>
      <c r="F124" s="371"/>
      <c r="G124" s="461"/>
      <c r="H124" s="144"/>
      <c r="I124" s="219">
        <v>0</v>
      </c>
      <c r="J124" s="336">
        <v>0</v>
      </c>
      <c r="K124" s="337"/>
      <c r="L124" s="312">
        <v>0</v>
      </c>
      <c r="M124" s="313"/>
      <c r="N124" s="348">
        <v>0</v>
      </c>
      <c r="O124" s="349"/>
      <c r="P124" s="166"/>
      <c r="Q124" s="166"/>
    </row>
    <row r="125" spans="1:17" s="107" customFormat="1" ht="15.75" customHeight="1">
      <c r="A125" s="371" t="s">
        <v>183</v>
      </c>
      <c r="B125" s="371"/>
      <c r="C125" s="371"/>
      <c r="D125" s="371"/>
      <c r="E125" s="371"/>
      <c r="F125" s="371"/>
      <c r="G125" s="461"/>
      <c r="H125" s="144"/>
      <c r="I125" s="219">
        <v>0</v>
      </c>
      <c r="J125" s="336">
        <v>0</v>
      </c>
      <c r="K125" s="337"/>
      <c r="L125" s="312">
        <v>0</v>
      </c>
      <c r="M125" s="313"/>
      <c r="N125" s="348">
        <v>0</v>
      </c>
      <c r="O125" s="349"/>
      <c r="P125" s="166"/>
      <c r="Q125" s="166"/>
    </row>
    <row r="126" spans="1:17" s="107" customFormat="1" ht="13.5" customHeight="1">
      <c r="A126" s="371" t="s">
        <v>204</v>
      </c>
      <c r="B126" s="371"/>
      <c r="C126" s="371"/>
      <c r="D126" s="371"/>
      <c r="E126" s="371"/>
      <c r="F126" s="371"/>
      <c r="G126" s="461"/>
      <c r="H126" s="144"/>
      <c r="I126" s="219">
        <v>0</v>
      </c>
      <c r="J126" s="336">
        <v>0</v>
      </c>
      <c r="K126" s="337"/>
      <c r="L126" s="312">
        <v>0</v>
      </c>
      <c r="M126" s="313"/>
      <c r="N126" s="348">
        <v>0</v>
      </c>
      <c r="O126" s="349"/>
      <c r="P126" s="166"/>
      <c r="Q126" s="166"/>
    </row>
    <row r="127" spans="1:17" s="107" customFormat="1" ht="16.5">
      <c r="A127" s="462" t="s">
        <v>205</v>
      </c>
      <c r="B127" s="462"/>
      <c r="C127" s="462"/>
      <c r="D127" s="462"/>
      <c r="E127" s="462"/>
      <c r="F127" s="462"/>
      <c r="G127" s="463"/>
      <c r="H127" s="144"/>
      <c r="I127" s="219">
        <v>675610823</v>
      </c>
      <c r="J127" s="361">
        <v>675611441.41</v>
      </c>
      <c r="K127" s="362"/>
      <c r="L127" s="342">
        <v>174727031.98</v>
      </c>
      <c r="M127" s="343"/>
      <c r="N127" s="324">
        <f t="shared" si="4"/>
        <v>25.86205935401937</v>
      </c>
      <c r="O127" s="325"/>
      <c r="P127" s="166"/>
      <c r="Q127" s="166"/>
    </row>
    <row r="128" spans="1:17" s="107" customFormat="1" ht="21.75" customHeight="1">
      <c r="A128" s="359" t="s">
        <v>206</v>
      </c>
      <c r="B128" s="359"/>
      <c r="C128" s="359"/>
      <c r="D128" s="359"/>
      <c r="E128" s="359"/>
      <c r="F128" s="359"/>
      <c r="G128" s="360"/>
      <c r="H128" s="148"/>
      <c r="I128" s="220">
        <f>I122+I126+I127</f>
        <v>1422541871</v>
      </c>
      <c r="J128" s="344">
        <f>J122+J126+J127</f>
        <v>1422542489.4099998</v>
      </c>
      <c r="K128" s="345">
        <f>K106+K118-K124</f>
        <v>0</v>
      </c>
      <c r="L128" s="344">
        <f>L122+L126+L127</f>
        <v>721618857.1700001</v>
      </c>
      <c r="M128" s="345">
        <f>M106+M118-M124</f>
        <v>0</v>
      </c>
      <c r="N128" s="352">
        <f t="shared" si="4"/>
        <v>50.72740269918348</v>
      </c>
      <c r="O128" s="353"/>
      <c r="P128" s="166"/>
      <c r="Q128" s="166"/>
    </row>
    <row r="129" spans="1:17" s="107" customFormat="1" ht="10.5" customHeight="1">
      <c r="A129" s="187"/>
      <c r="B129" s="187"/>
      <c r="C129" s="187"/>
      <c r="D129" s="187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66"/>
      <c r="Q129" s="166"/>
    </row>
    <row r="130" spans="1:17" s="107" customFormat="1" ht="16.5" customHeight="1">
      <c r="A130" s="306" t="s">
        <v>142</v>
      </c>
      <c r="B130" s="306"/>
      <c r="C130" s="306"/>
      <c r="D130" s="306"/>
      <c r="E130" s="306"/>
      <c r="F130" s="306"/>
      <c r="G130" s="306"/>
      <c r="H130" s="305"/>
      <c r="I130" s="305"/>
      <c r="J130" s="305"/>
      <c r="K130" s="305"/>
      <c r="L130" s="305"/>
      <c r="M130" s="305"/>
      <c r="N130" s="305"/>
      <c r="O130" s="305"/>
      <c r="P130" s="166"/>
      <c r="Q130" s="166"/>
    </row>
    <row r="131" spans="1:17" s="107" customFormat="1" ht="17.25" customHeight="1">
      <c r="A131" s="316" t="s">
        <v>143</v>
      </c>
      <c r="B131" s="316"/>
      <c r="C131" s="316"/>
      <c r="D131" s="316"/>
      <c r="E131" s="316"/>
      <c r="F131" s="316"/>
      <c r="G131" s="317"/>
      <c r="H131" s="150" t="s">
        <v>249</v>
      </c>
      <c r="I131" s="150" t="s">
        <v>250</v>
      </c>
      <c r="J131" s="328" t="s">
        <v>55</v>
      </c>
      <c r="K131" s="329"/>
      <c r="L131" s="328" t="s">
        <v>56</v>
      </c>
      <c r="M131" s="329"/>
      <c r="N131" s="328" t="s">
        <v>134</v>
      </c>
      <c r="O131" s="330"/>
      <c r="P131" s="166"/>
      <c r="Q131" s="166"/>
    </row>
    <row r="132" spans="1:17" s="107" customFormat="1" ht="17.25" customHeight="1">
      <c r="A132" s="318"/>
      <c r="B132" s="318"/>
      <c r="C132" s="318"/>
      <c r="D132" s="318"/>
      <c r="E132" s="318"/>
      <c r="F132" s="318"/>
      <c r="G132" s="319"/>
      <c r="H132" s="151" t="s">
        <v>40</v>
      </c>
      <c r="I132" s="152" t="s">
        <v>41</v>
      </c>
      <c r="J132" s="150" t="s">
        <v>243</v>
      </c>
      <c r="K132" s="150" t="s">
        <v>245</v>
      </c>
      <c r="L132" s="150" t="s">
        <v>246</v>
      </c>
      <c r="M132" s="154" t="s">
        <v>43</v>
      </c>
      <c r="N132" s="150" t="s">
        <v>246</v>
      </c>
      <c r="O132" s="155" t="s">
        <v>43</v>
      </c>
      <c r="P132" s="166"/>
      <c r="Q132" s="166"/>
    </row>
    <row r="133" spans="1:17" s="107" customFormat="1" ht="17.25" customHeight="1">
      <c r="A133" s="320"/>
      <c r="B133" s="320"/>
      <c r="C133" s="320"/>
      <c r="D133" s="320"/>
      <c r="E133" s="320"/>
      <c r="F133" s="320"/>
      <c r="G133" s="321"/>
      <c r="H133" s="156"/>
      <c r="I133" s="157" t="s">
        <v>51</v>
      </c>
      <c r="J133" s="157" t="s">
        <v>59</v>
      </c>
      <c r="K133" s="157" t="s">
        <v>244</v>
      </c>
      <c r="L133" s="157" t="s">
        <v>60</v>
      </c>
      <c r="M133" s="157" t="s">
        <v>247</v>
      </c>
      <c r="N133" s="157" t="s">
        <v>64</v>
      </c>
      <c r="O133" s="159" t="s">
        <v>248</v>
      </c>
      <c r="P133" s="166"/>
      <c r="Q133" s="166"/>
    </row>
    <row r="134" spans="1:17" s="107" customFormat="1" ht="16.5">
      <c r="A134" s="371" t="s">
        <v>207</v>
      </c>
      <c r="B134" s="371"/>
      <c r="C134" s="371"/>
      <c r="D134" s="371"/>
      <c r="E134" s="371"/>
      <c r="F134" s="371"/>
      <c r="G134" s="461"/>
      <c r="H134" s="255">
        <f>H135+H136</f>
        <v>0</v>
      </c>
      <c r="I134" s="255">
        <f>I135+I136</f>
        <v>74000000</v>
      </c>
      <c r="J134" s="255">
        <f>J135+J136</f>
        <v>34383684.2</v>
      </c>
      <c r="K134" s="203">
        <v>0</v>
      </c>
      <c r="L134" s="255">
        <f>L135+L136</f>
        <v>272882.2</v>
      </c>
      <c r="M134" s="203">
        <v>0</v>
      </c>
      <c r="N134" s="188">
        <f>N135+N136</f>
        <v>6844.2</v>
      </c>
      <c r="O134" s="514">
        <v>0</v>
      </c>
      <c r="P134" s="166"/>
      <c r="Q134" s="166"/>
    </row>
    <row r="135" spans="1:17" s="107" customFormat="1" ht="15" customHeight="1">
      <c r="A135" s="369" t="s">
        <v>135</v>
      </c>
      <c r="B135" s="369"/>
      <c r="C135" s="369"/>
      <c r="D135" s="369"/>
      <c r="E135" s="369"/>
      <c r="F135" s="369"/>
      <c r="G135" s="468"/>
      <c r="H135" s="189">
        <v>0</v>
      </c>
      <c r="I135" s="189">
        <v>74000000</v>
      </c>
      <c r="J135" s="189">
        <v>34383684.2</v>
      </c>
      <c r="K135" s="204">
        <v>0</v>
      </c>
      <c r="L135" s="189">
        <v>272882.2</v>
      </c>
      <c r="M135" s="204">
        <v>0</v>
      </c>
      <c r="N135" s="188">
        <v>6844.2</v>
      </c>
      <c r="O135" s="515">
        <v>0</v>
      </c>
      <c r="P135" s="166"/>
      <c r="Q135" s="166"/>
    </row>
    <row r="136" spans="1:17" s="107" customFormat="1" ht="16.5">
      <c r="A136" s="369" t="s">
        <v>136</v>
      </c>
      <c r="B136" s="369"/>
      <c r="C136" s="369"/>
      <c r="D136" s="369"/>
      <c r="E136" s="369"/>
      <c r="F136" s="369"/>
      <c r="G136" s="468"/>
      <c r="H136" s="189">
        <v>0</v>
      </c>
      <c r="I136" s="189">
        <v>0</v>
      </c>
      <c r="J136" s="189">
        <v>0</v>
      </c>
      <c r="K136" s="204">
        <v>0</v>
      </c>
      <c r="L136" s="189">
        <v>0</v>
      </c>
      <c r="M136" s="204">
        <v>0</v>
      </c>
      <c r="N136" s="188">
        <v>0</v>
      </c>
      <c r="O136" s="515">
        <v>0</v>
      </c>
      <c r="P136" s="166"/>
      <c r="Q136" s="166"/>
    </row>
    <row r="137" spans="1:17" ht="16.5">
      <c r="A137" s="371" t="s">
        <v>208</v>
      </c>
      <c r="B137" s="371"/>
      <c r="C137" s="371"/>
      <c r="D137" s="371"/>
      <c r="E137" s="371"/>
      <c r="F137" s="371"/>
      <c r="G137" s="461"/>
      <c r="H137" s="189">
        <f>H138+H139</f>
        <v>1163860213</v>
      </c>
      <c r="I137" s="189">
        <f>I138+I139</f>
        <v>1406703022.35</v>
      </c>
      <c r="J137" s="189">
        <f>J138+J139</f>
        <v>830447345.2800001</v>
      </c>
      <c r="K137" s="189">
        <f aca="true" t="shared" si="5" ref="K137:K155">(J137/I137)*100</f>
        <v>59.035015357589636</v>
      </c>
      <c r="L137" s="189">
        <f>L138+L139</f>
        <v>734108865.0999999</v>
      </c>
      <c r="M137" s="189">
        <f aca="true" t="shared" si="6" ref="M137:M155">(L137/I137)*100</f>
        <v>52.186485237915925</v>
      </c>
      <c r="N137" s="188">
        <f>N138+N139</f>
        <v>712821884.4599999</v>
      </c>
      <c r="O137" s="516">
        <f aca="true" t="shared" si="7" ref="O137:O155">(N137/I137)*100</f>
        <v>50.673231885801954</v>
      </c>
      <c r="P137" s="133"/>
      <c r="Q137" s="133"/>
    </row>
    <row r="138" spans="1:17" ht="16.5">
      <c r="A138" s="369" t="s">
        <v>135</v>
      </c>
      <c r="B138" s="369"/>
      <c r="C138" s="369"/>
      <c r="D138" s="369"/>
      <c r="E138" s="369"/>
      <c r="F138" s="369"/>
      <c r="G138" s="468"/>
      <c r="H138" s="256">
        <f>1134284270+2064223</f>
        <v>1136348493</v>
      </c>
      <c r="I138" s="189">
        <f>1245026824.35+2064223</f>
        <v>1247091047.35</v>
      </c>
      <c r="J138" s="189">
        <v>775625083.71</v>
      </c>
      <c r="K138" s="189">
        <f t="shared" si="5"/>
        <v>62.19474394898118</v>
      </c>
      <c r="L138" s="189">
        <v>686655253.92</v>
      </c>
      <c r="M138" s="189">
        <f t="shared" si="6"/>
        <v>55.060555151855574</v>
      </c>
      <c r="N138" s="188">
        <v>665783473.28</v>
      </c>
      <c r="O138" s="516">
        <f t="shared" si="7"/>
        <v>53.38691787538315</v>
      </c>
      <c r="P138" s="133"/>
      <c r="Q138" s="133"/>
    </row>
    <row r="139" spans="1:17" ht="16.5">
      <c r="A139" s="369" t="s">
        <v>137</v>
      </c>
      <c r="B139" s="369"/>
      <c r="C139" s="369"/>
      <c r="D139" s="369"/>
      <c r="E139" s="369"/>
      <c r="F139" s="369"/>
      <c r="G139" s="468"/>
      <c r="H139" s="256">
        <v>27511720</v>
      </c>
      <c r="I139" s="189">
        <v>159611975</v>
      </c>
      <c r="J139" s="189">
        <v>54822261.57</v>
      </c>
      <c r="K139" s="189">
        <f t="shared" si="5"/>
        <v>34.34721083427481</v>
      </c>
      <c r="L139" s="189">
        <v>47453611.18</v>
      </c>
      <c r="M139" s="204">
        <f t="shared" si="6"/>
        <v>29.73060835817613</v>
      </c>
      <c r="N139" s="188">
        <v>47038411.18</v>
      </c>
      <c r="O139" s="515">
        <f t="shared" si="7"/>
        <v>29.470477500200094</v>
      </c>
      <c r="P139" s="133"/>
      <c r="Q139" s="133"/>
    </row>
    <row r="140" spans="1:17" ht="16.5">
      <c r="A140" s="371" t="s">
        <v>209</v>
      </c>
      <c r="B140" s="371"/>
      <c r="C140" s="371"/>
      <c r="D140" s="371"/>
      <c r="E140" s="371"/>
      <c r="F140" s="371"/>
      <c r="G140" s="461"/>
      <c r="H140" s="256">
        <f>H141+H142</f>
        <v>89115205</v>
      </c>
      <c r="I140" s="189">
        <f>I141+I142</f>
        <v>89115205</v>
      </c>
      <c r="J140" s="189">
        <f>J141+J142</f>
        <v>23455869.13</v>
      </c>
      <c r="K140" s="189">
        <f t="shared" si="5"/>
        <v>26.320838436044667</v>
      </c>
      <c r="L140" s="189">
        <f>L141+L142</f>
        <v>21397923.93</v>
      </c>
      <c r="M140" s="204">
        <f t="shared" si="6"/>
        <v>24.011529715944658</v>
      </c>
      <c r="N140" s="188">
        <f>N141+N142</f>
        <v>21397923.93</v>
      </c>
      <c r="O140" s="515">
        <f t="shared" si="7"/>
        <v>24.011529715944658</v>
      </c>
      <c r="P140" s="133"/>
      <c r="Q140" s="133"/>
    </row>
    <row r="141" spans="1:17" ht="16.5">
      <c r="A141" s="369" t="s">
        <v>135</v>
      </c>
      <c r="B141" s="369"/>
      <c r="C141" s="369"/>
      <c r="D141" s="369"/>
      <c r="E141" s="369"/>
      <c r="F141" s="369"/>
      <c r="G141" s="468"/>
      <c r="H141" s="256">
        <f>86915205+200000</f>
        <v>87115205</v>
      </c>
      <c r="I141" s="189">
        <f>86915205+200000</f>
        <v>87115205</v>
      </c>
      <c r="J141" s="189">
        <v>23455869.13</v>
      </c>
      <c r="K141" s="189">
        <f t="shared" si="5"/>
        <v>26.92511500145124</v>
      </c>
      <c r="L141" s="189">
        <v>21397923.93</v>
      </c>
      <c r="M141" s="204">
        <f t="shared" si="6"/>
        <v>24.562788929900353</v>
      </c>
      <c r="N141" s="188">
        <v>21397923.93</v>
      </c>
      <c r="O141" s="515">
        <f t="shared" si="7"/>
        <v>24.562788929900353</v>
      </c>
      <c r="P141" s="133"/>
      <c r="Q141" s="133"/>
    </row>
    <row r="142" spans="1:17" ht="16.5">
      <c r="A142" s="369" t="s">
        <v>137</v>
      </c>
      <c r="B142" s="369"/>
      <c r="C142" s="369"/>
      <c r="D142" s="369"/>
      <c r="E142" s="369"/>
      <c r="F142" s="369"/>
      <c r="G142" s="468"/>
      <c r="H142" s="256">
        <v>2000000</v>
      </c>
      <c r="I142" s="189">
        <v>2000000</v>
      </c>
      <c r="J142" s="189">
        <v>0</v>
      </c>
      <c r="K142" s="204">
        <f t="shared" si="5"/>
        <v>0</v>
      </c>
      <c r="L142" s="189">
        <v>0</v>
      </c>
      <c r="M142" s="204">
        <f t="shared" si="6"/>
        <v>0</v>
      </c>
      <c r="N142" s="188">
        <v>0</v>
      </c>
      <c r="O142" s="515">
        <f t="shared" si="7"/>
        <v>0</v>
      </c>
      <c r="P142" s="133"/>
      <c r="Q142" s="133"/>
    </row>
    <row r="143" spans="1:17" ht="16.5">
      <c r="A143" s="371" t="s">
        <v>210</v>
      </c>
      <c r="B143" s="371"/>
      <c r="C143" s="371"/>
      <c r="D143" s="371"/>
      <c r="E143" s="371"/>
      <c r="F143" s="371"/>
      <c r="G143" s="461"/>
      <c r="H143" s="256">
        <f>H144+H145</f>
        <v>18044270</v>
      </c>
      <c r="I143" s="189">
        <f>I144+I145</f>
        <v>18044270</v>
      </c>
      <c r="J143" s="189">
        <f>J144+J145</f>
        <v>586087.81</v>
      </c>
      <c r="K143" s="189">
        <f t="shared" si="5"/>
        <v>3.248054978117707</v>
      </c>
      <c r="L143" s="189">
        <f>L144+L145</f>
        <v>393347.4</v>
      </c>
      <c r="M143" s="189">
        <f t="shared" si="6"/>
        <v>2.1799019855056483</v>
      </c>
      <c r="N143" s="188">
        <f>N144+N145</f>
        <v>390283.2</v>
      </c>
      <c r="O143" s="516">
        <f t="shared" si="7"/>
        <v>2.162920417395661</v>
      </c>
      <c r="P143" s="133"/>
      <c r="Q143" s="133"/>
    </row>
    <row r="144" spans="1:17" ht="16.5">
      <c r="A144" s="369" t="s">
        <v>135</v>
      </c>
      <c r="B144" s="369"/>
      <c r="C144" s="369"/>
      <c r="D144" s="369"/>
      <c r="E144" s="369"/>
      <c r="F144" s="369"/>
      <c r="G144" s="468"/>
      <c r="H144" s="256">
        <v>13958167</v>
      </c>
      <c r="I144" s="189">
        <v>13958167</v>
      </c>
      <c r="J144" s="189">
        <v>586087.81</v>
      </c>
      <c r="K144" s="189">
        <f t="shared" si="5"/>
        <v>4.198888077496136</v>
      </c>
      <c r="L144" s="189">
        <v>393347.4</v>
      </c>
      <c r="M144" s="189">
        <f t="shared" si="6"/>
        <v>2.8180448048801825</v>
      </c>
      <c r="N144" s="188">
        <v>390283.2</v>
      </c>
      <c r="O144" s="516">
        <f t="shared" si="7"/>
        <v>2.7960920656702273</v>
      </c>
      <c r="P144" s="133"/>
      <c r="Q144" s="133"/>
    </row>
    <row r="145" spans="1:17" ht="16.5">
      <c r="A145" s="369" t="s">
        <v>137</v>
      </c>
      <c r="B145" s="369"/>
      <c r="C145" s="369"/>
      <c r="D145" s="369"/>
      <c r="E145" s="369"/>
      <c r="F145" s="369"/>
      <c r="G145" s="468"/>
      <c r="H145" s="256">
        <v>4086103</v>
      </c>
      <c r="I145" s="189">
        <v>4086103</v>
      </c>
      <c r="J145" s="189">
        <v>0</v>
      </c>
      <c r="K145" s="204">
        <f t="shared" si="5"/>
        <v>0</v>
      </c>
      <c r="L145" s="189">
        <v>0</v>
      </c>
      <c r="M145" s="204">
        <f t="shared" si="6"/>
        <v>0</v>
      </c>
      <c r="N145" s="188">
        <v>0</v>
      </c>
      <c r="O145" s="515">
        <f t="shared" si="7"/>
        <v>0</v>
      </c>
      <c r="P145" s="133"/>
      <c r="Q145" s="133"/>
    </row>
    <row r="146" spans="1:17" ht="16.5">
      <c r="A146" s="371" t="s">
        <v>211</v>
      </c>
      <c r="B146" s="371"/>
      <c r="C146" s="371"/>
      <c r="D146" s="371"/>
      <c r="E146" s="371"/>
      <c r="F146" s="371"/>
      <c r="G146" s="461"/>
      <c r="H146" s="256">
        <f>H147+H148</f>
        <v>36572957</v>
      </c>
      <c r="I146" s="189">
        <f>I147+I148</f>
        <v>48052957</v>
      </c>
      <c r="J146" s="189">
        <f>J147+J148</f>
        <v>5777025.15</v>
      </c>
      <c r="K146" s="189">
        <f t="shared" si="5"/>
        <v>12.022205314024692</v>
      </c>
      <c r="L146" s="189">
        <f>L147+L148</f>
        <v>1869814.35</v>
      </c>
      <c r="M146" s="189">
        <f t="shared" si="6"/>
        <v>3.8911535662623216</v>
      </c>
      <c r="N146" s="188">
        <f>N147+N148</f>
        <v>1672246.74</v>
      </c>
      <c r="O146" s="516">
        <f t="shared" si="7"/>
        <v>3.4800079836918254</v>
      </c>
      <c r="P146" s="133"/>
      <c r="Q146" s="133"/>
    </row>
    <row r="147" spans="1:17" ht="16.5">
      <c r="A147" s="369" t="s">
        <v>135</v>
      </c>
      <c r="B147" s="369"/>
      <c r="C147" s="369"/>
      <c r="D147" s="369"/>
      <c r="E147" s="369"/>
      <c r="F147" s="369"/>
      <c r="G147" s="468"/>
      <c r="H147" s="256">
        <f>12764238+21764620</f>
        <v>34528858</v>
      </c>
      <c r="I147" s="189">
        <f>24244238+21764620</f>
        <v>46008858</v>
      </c>
      <c r="J147" s="189">
        <v>5777025.15</v>
      </c>
      <c r="K147" s="189">
        <f t="shared" si="5"/>
        <v>12.556332413206169</v>
      </c>
      <c r="L147" s="189">
        <v>1869814.35</v>
      </c>
      <c r="M147" s="189">
        <f t="shared" si="6"/>
        <v>4.064031213293753</v>
      </c>
      <c r="N147" s="188">
        <v>1672246.74</v>
      </c>
      <c r="O147" s="516">
        <f t="shared" si="7"/>
        <v>3.634619098783108</v>
      </c>
      <c r="P147" s="133"/>
      <c r="Q147" s="133"/>
    </row>
    <row r="148" spans="1:17" ht="16.5">
      <c r="A148" s="369" t="s">
        <v>137</v>
      </c>
      <c r="B148" s="369"/>
      <c r="C148" s="369"/>
      <c r="D148" s="369"/>
      <c r="E148" s="369"/>
      <c r="F148" s="369"/>
      <c r="G148" s="468"/>
      <c r="H148" s="256">
        <v>2044099</v>
      </c>
      <c r="I148" s="189">
        <v>2044099</v>
      </c>
      <c r="J148" s="189">
        <v>0</v>
      </c>
      <c r="K148" s="204">
        <f t="shared" si="5"/>
        <v>0</v>
      </c>
      <c r="L148" s="189">
        <v>0</v>
      </c>
      <c r="M148" s="204">
        <f t="shared" si="6"/>
        <v>0</v>
      </c>
      <c r="N148" s="188">
        <v>0</v>
      </c>
      <c r="O148" s="515">
        <f t="shared" si="7"/>
        <v>0</v>
      </c>
      <c r="P148" s="133"/>
      <c r="Q148" s="133"/>
    </row>
    <row r="149" spans="1:17" ht="16.5">
      <c r="A149" s="371" t="s">
        <v>212</v>
      </c>
      <c r="B149" s="371"/>
      <c r="C149" s="371"/>
      <c r="D149" s="371"/>
      <c r="E149" s="371"/>
      <c r="F149" s="371"/>
      <c r="G149" s="461"/>
      <c r="H149" s="256">
        <f>H150+H151</f>
        <v>162500</v>
      </c>
      <c r="I149" s="189">
        <f>I150+I151</f>
        <v>162500</v>
      </c>
      <c r="J149" s="189">
        <f>J150+J151</f>
        <v>0</v>
      </c>
      <c r="K149" s="204">
        <f t="shared" si="5"/>
        <v>0</v>
      </c>
      <c r="L149" s="189">
        <f>L150+L151</f>
        <v>0</v>
      </c>
      <c r="M149" s="204">
        <f t="shared" si="6"/>
        <v>0</v>
      </c>
      <c r="N149" s="188">
        <f>N150+N151</f>
        <v>0</v>
      </c>
      <c r="O149" s="515">
        <f t="shared" si="7"/>
        <v>0</v>
      </c>
      <c r="P149" s="133"/>
      <c r="Q149" s="133"/>
    </row>
    <row r="150" spans="1:17" ht="16.5">
      <c r="A150" s="369" t="s">
        <v>135</v>
      </c>
      <c r="B150" s="369"/>
      <c r="C150" s="369"/>
      <c r="D150" s="369"/>
      <c r="E150" s="369"/>
      <c r="F150" s="369"/>
      <c r="G150" s="468"/>
      <c r="H150" s="256">
        <v>162500</v>
      </c>
      <c r="I150" s="189">
        <v>162500</v>
      </c>
      <c r="J150" s="189">
        <v>0</v>
      </c>
      <c r="K150" s="204">
        <f t="shared" si="5"/>
        <v>0</v>
      </c>
      <c r="L150" s="189">
        <v>0</v>
      </c>
      <c r="M150" s="204">
        <f t="shared" si="6"/>
        <v>0</v>
      </c>
      <c r="N150" s="188">
        <v>0</v>
      </c>
      <c r="O150" s="515">
        <f t="shared" si="7"/>
        <v>0</v>
      </c>
      <c r="P150" s="133"/>
      <c r="Q150" s="133"/>
    </row>
    <row r="151" spans="1:17" ht="16.5">
      <c r="A151" s="369" t="s">
        <v>137</v>
      </c>
      <c r="B151" s="369"/>
      <c r="C151" s="369"/>
      <c r="D151" s="369"/>
      <c r="E151" s="369"/>
      <c r="F151" s="369"/>
      <c r="G151" s="468"/>
      <c r="H151" s="256">
        <v>0</v>
      </c>
      <c r="I151" s="189">
        <v>0</v>
      </c>
      <c r="J151" s="189">
        <v>0</v>
      </c>
      <c r="K151" s="204">
        <v>0</v>
      </c>
      <c r="L151" s="189">
        <v>0</v>
      </c>
      <c r="M151" s="204">
        <v>0</v>
      </c>
      <c r="N151" s="188">
        <v>0</v>
      </c>
      <c r="O151" s="515">
        <v>0</v>
      </c>
      <c r="P151" s="133"/>
      <c r="Q151" s="133"/>
    </row>
    <row r="152" spans="1:17" ht="16.5">
      <c r="A152" s="371" t="s">
        <v>235</v>
      </c>
      <c r="B152" s="371"/>
      <c r="C152" s="371"/>
      <c r="D152" s="371"/>
      <c r="E152" s="371"/>
      <c r="F152" s="371"/>
      <c r="G152" s="461"/>
      <c r="H152" s="256">
        <f>H153+H154</f>
        <v>337152900</v>
      </c>
      <c r="I152" s="189">
        <f>I153+I154</f>
        <v>338502900</v>
      </c>
      <c r="J152" s="189">
        <f>J153+J154</f>
        <v>141847572.35</v>
      </c>
      <c r="K152" s="189">
        <f t="shared" si="5"/>
        <v>41.904389105676785</v>
      </c>
      <c r="L152" s="189">
        <f>L153+L154</f>
        <v>128588329.13000001</v>
      </c>
      <c r="M152" s="189">
        <f t="shared" si="6"/>
        <v>37.98736410530014</v>
      </c>
      <c r="N152" s="188">
        <f>N153+N154</f>
        <v>112177685.03</v>
      </c>
      <c r="O152" s="516">
        <f t="shared" si="7"/>
        <v>33.13935716060335</v>
      </c>
      <c r="P152" s="133"/>
      <c r="Q152" s="133"/>
    </row>
    <row r="153" spans="1:17" ht="16.5">
      <c r="A153" s="369" t="s">
        <v>135</v>
      </c>
      <c r="B153" s="369"/>
      <c r="C153" s="369"/>
      <c r="D153" s="369"/>
      <c r="E153" s="369"/>
      <c r="F153" s="369"/>
      <c r="G153" s="468"/>
      <c r="H153" s="256">
        <f>292151868+464223</f>
        <v>292616091</v>
      </c>
      <c r="I153" s="189">
        <f>292101868+464223</f>
        <v>292566091</v>
      </c>
      <c r="J153" s="189">
        <v>136865930.91</v>
      </c>
      <c r="K153" s="189">
        <f t="shared" si="5"/>
        <v>46.78120093897006</v>
      </c>
      <c r="L153" s="189">
        <v>128449949.18</v>
      </c>
      <c r="M153" s="189">
        <f t="shared" si="6"/>
        <v>43.904592203749274</v>
      </c>
      <c r="N153" s="188">
        <v>112039305.08</v>
      </c>
      <c r="O153" s="516">
        <f t="shared" si="7"/>
        <v>38.29538300116947</v>
      </c>
      <c r="P153" s="133"/>
      <c r="Q153" s="133"/>
    </row>
    <row r="154" spans="1:17" ht="16.5">
      <c r="A154" s="369" t="s">
        <v>137</v>
      </c>
      <c r="B154" s="369"/>
      <c r="C154" s="369"/>
      <c r="D154" s="369"/>
      <c r="E154" s="369"/>
      <c r="F154" s="369"/>
      <c r="G154" s="468"/>
      <c r="H154" s="190">
        <v>44536809</v>
      </c>
      <c r="I154" s="190">
        <v>45936809</v>
      </c>
      <c r="J154" s="190">
        <v>4981641.44</v>
      </c>
      <c r="K154" s="190">
        <f t="shared" si="5"/>
        <v>10.84455265493082</v>
      </c>
      <c r="L154" s="190">
        <v>138379.95</v>
      </c>
      <c r="M154" s="190">
        <f t="shared" si="6"/>
        <v>0.30123979660842354</v>
      </c>
      <c r="N154" s="188">
        <v>138379.95</v>
      </c>
      <c r="O154" s="517">
        <f t="shared" si="7"/>
        <v>0.30123979660842354</v>
      </c>
      <c r="P154" s="133"/>
      <c r="Q154" s="133"/>
    </row>
    <row r="155" spans="1:17" ht="31.5" customHeight="1">
      <c r="A155" s="359" t="s">
        <v>213</v>
      </c>
      <c r="B155" s="359"/>
      <c r="C155" s="359"/>
      <c r="D155" s="359"/>
      <c r="E155" s="359"/>
      <c r="F155" s="359"/>
      <c r="G155" s="360"/>
      <c r="H155" s="163">
        <f>H134+H137+H140+H143+H146+H149+H152</f>
        <v>1644908045</v>
      </c>
      <c r="I155" s="163">
        <f>I134+I137+I140+I143+I146+I149+I152</f>
        <v>1974580854.35</v>
      </c>
      <c r="J155" s="163">
        <f>J134+J137+J140+J143+J146+J149+J152</f>
        <v>1036497583.9200001</v>
      </c>
      <c r="K155" s="163">
        <f t="shared" si="5"/>
        <v>52.4920304801192</v>
      </c>
      <c r="L155" s="163">
        <f>L134+L137+L140+L143+L146+L149+L152</f>
        <v>886631162.1099999</v>
      </c>
      <c r="M155" s="163">
        <f t="shared" si="6"/>
        <v>44.902246477106885</v>
      </c>
      <c r="N155" s="163">
        <f>N134+N137+N140+N143+N146+N149+N152</f>
        <v>848466867.56</v>
      </c>
      <c r="O155" s="164">
        <f t="shared" si="7"/>
        <v>42.96946694741966</v>
      </c>
      <c r="P155" s="133"/>
      <c r="Q155" s="133"/>
    </row>
    <row r="156" spans="1:17" ht="16.5">
      <c r="A156" s="149"/>
      <c r="B156" s="149"/>
      <c r="C156" s="149"/>
      <c r="D156" s="149"/>
      <c r="E156" s="149"/>
      <c r="F156" s="149"/>
      <c r="G156" s="149"/>
      <c r="H156" s="149"/>
      <c r="I156" s="196"/>
      <c r="J156" s="149"/>
      <c r="K156" s="149"/>
      <c r="L156" s="149"/>
      <c r="M156" s="149"/>
      <c r="N156" s="149"/>
      <c r="O156" s="165" t="s">
        <v>256</v>
      </c>
      <c r="P156" s="167"/>
      <c r="Q156" s="167"/>
    </row>
    <row r="157" spans="1:17" ht="15.75" customHeight="1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67"/>
      <c r="Q157" s="167"/>
    </row>
    <row r="158" spans="1:17" ht="15.75" customHeight="1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67"/>
      <c r="Q158" s="167"/>
    </row>
    <row r="159" spans="1:17" ht="15.75" customHeight="1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67"/>
      <c r="Q159" s="167"/>
    </row>
    <row r="160" spans="1:17" ht="15.75" customHeight="1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 t="str">
        <f>O81</f>
        <v>Continuação </v>
      </c>
      <c r="P160" s="167"/>
      <c r="Q160" s="167"/>
    </row>
    <row r="161" spans="1:17" ht="15.75" customHeight="1">
      <c r="A161" s="470" t="str">
        <f>A82</f>
        <v>GOVERNO DO ESTADO DO RIO DE JANEIRO</v>
      </c>
      <c r="B161" s="470"/>
      <c r="C161" s="470"/>
      <c r="D161" s="470"/>
      <c r="E161" s="470"/>
      <c r="F161" s="470"/>
      <c r="G161" s="470"/>
      <c r="H161" s="470"/>
      <c r="I161" s="470"/>
      <c r="J161" s="470"/>
      <c r="K161" s="470"/>
      <c r="L161" s="470"/>
      <c r="M161" s="470"/>
      <c r="N161" s="470"/>
      <c r="O161" s="470"/>
      <c r="P161" s="167"/>
      <c r="Q161" s="167"/>
    </row>
    <row r="162" spans="1:17" ht="15.75" customHeight="1">
      <c r="A162" s="470" t="str">
        <f>A83</f>
        <v>RELATÓRIO RESUMIDO DA EXECUÇÃO ORÇAMENTÁRIA</v>
      </c>
      <c r="B162" s="470"/>
      <c r="C162" s="470"/>
      <c r="D162" s="470"/>
      <c r="E162" s="470"/>
      <c r="F162" s="470"/>
      <c r="G162" s="470"/>
      <c r="H162" s="470"/>
      <c r="I162" s="470"/>
      <c r="J162" s="470"/>
      <c r="K162" s="470"/>
      <c r="L162" s="470"/>
      <c r="M162" s="470"/>
      <c r="N162" s="470"/>
      <c r="O162" s="470"/>
      <c r="P162" s="167"/>
      <c r="Q162" s="167"/>
    </row>
    <row r="163" spans="1:17" ht="15.75" customHeight="1">
      <c r="A163" s="471" t="str">
        <f>A84</f>
        <v>DEMONSTRATIVO DAS RECEITAS E DESPESAS COM AÇÕES E SERVIÇOS PÚBLICOS DE SAÚDE </v>
      </c>
      <c r="B163" s="471"/>
      <c r="C163" s="471"/>
      <c r="D163" s="471"/>
      <c r="E163" s="471"/>
      <c r="F163" s="471"/>
      <c r="G163" s="471"/>
      <c r="H163" s="471"/>
      <c r="I163" s="471"/>
      <c r="J163" s="471"/>
      <c r="K163" s="471"/>
      <c r="L163" s="471"/>
      <c r="M163" s="471"/>
      <c r="N163" s="471"/>
      <c r="O163" s="471"/>
      <c r="P163" s="167"/>
      <c r="Q163" s="167"/>
    </row>
    <row r="164" spans="1:17" ht="15.75" customHeight="1">
      <c r="A164" s="470" t="str">
        <f>A85</f>
        <v>ORÇAMENTOS FISCAL E DA SEGURIDADE SOCIAL</v>
      </c>
      <c r="B164" s="470"/>
      <c r="C164" s="470"/>
      <c r="D164" s="470"/>
      <c r="E164" s="470"/>
      <c r="F164" s="470"/>
      <c r="G164" s="470"/>
      <c r="H164" s="470"/>
      <c r="I164" s="470"/>
      <c r="J164" s="470"/>
      <c r="K164" s="470"/>
      <c r="L164" s="470"/>
      <c r="M164" s="470"/>
      <c r="N164" s="470"/>
      <c r="O164" s="470"/>
      <c r="P164" s="167"/>
      <c r="Q164" s="167"/>
    </row>
    <row r="165" spans="1:17" ht="15.75" customHeight="1">
      <c r="A165" s="470" t="str">
        <f>A86</f>
        <v>JANEIRO A JUNHO 2020/BIMESTRE MAIO-JUNHO</v>
      </c>
      <c r="B165" s="470"/>
      <c r="C165" s="470"/>
      <c r="D165" s="470"/>
      <c r="E165" s="470"/>
      <c r="F165" s="470"/>
      <c r="G165" s="470"/>
      <c r="H165" s="470"/>
      <c r="I165" s="470"/>
      <c r="J165" s="470"/>
      <c r="K165" s="470"/>
      <c r="L165" s="470"/>
      <c r="M165" s="470"/>
      <c r="N165" s="470"/>
      <c r="O165" s="470"/>
      <c r="P165" s="167"/>
      <c r="Q165" s="167"/>
    </row>
    <row r="166" spans="1:17" ht="15.75" customHeight="1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2" t="str">
        <f>O87</f>
        <v> Emissão: 20/07/2020</v>
      </c>
      <c r="P166" s="167"/>
      <c r="Q166" s="167"/>
    </row>
    <row r="167" spans="1:17" ht="15.75" customHeight="1">
      <c r="A167" s="191" t="str">
        <f>A88</f>
        <v>RREO – ANEXO 12  (LC n° 141/2012 art.35)</v>
      </c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3">
        <f>O88</f>
        <v>1</v>
      </c>
      <c r="P167" s="167"/>
      <c r="Q167" s="167"/>
    </row>
    <row r="168" spans="1:17" ht="17.25" customHeight="1">
      <c r="A168" s="316" t="s">
        <v>184</v>
      </c>
      <c r="B168" s="316"/>
      <c r="C168" s="316"/>
      <c r="D168" s="316"/>
      <c r="E168" s="316"/>
      <c r="F168" s="316"/>
      <c r="G168" s="317"/>
      <c r="H168" s="153" t="s">
        <v>249</v>
      </c>
      <c r="I168" s="150" t="s">
        <v>250</v>
      </c>
      <c r="J168" s="365" t="s">
        <v>55</v>
      </c>
      <c r="K168" s="366"/>
      <c r="L168" s="365" t="s">
        <v>56</v>
      </c>
      <c r="M168" s="366"/>
      <c r="N168" s="365" t="s">
        <v>134</v>
      </c>
      <c r="O168" s="305"/>
      <c r="P168" s="133"/>
      <c r="Q168" s="133"/>
    </row>
    <row r="169" spans="1:17" ht="17.25" customHeight="1">
      <c r="A169" s="318"/>
      <c r="B169" s="318"/>
      <c r="C169" s="318"/>
      <c r="D169" s="318"/>
      <c r="E169" s="318"/>
      <c r="F169" s="318"/>
      <c r="G169" s="319"/>
      <c r="H169" s="169" t="s">
        <v>40</v>
      </c>
      <c r="I169" s="152" t="s">
        <v>41</v>
      </c>
      <c r="J169" s="150" t="s">
        <v>243</v>
      </c>
      <c r="K169" s="150" t="s">
        <v>245</v>
      </c>
      <c r="L169" s="150" t="s">
        <v>246</v>
      </c>
      <c r="M169" s="154" t="s">
        <v>43</v>
      </c>
      <c r="N169" s="150" t="s">
        <v>246</v>
      </c>
      <c r="O169" s="155" t="s">
        <v>43</v>
      </c>
      <c r="P169" s="133"/>
      <c r="Q169" s="133"/>
    </row>
    <row r="170" spans="1:17" ht="17.25" customHeight="1">
      <c r="A170" s="320"/>
      <c r="B170" s="320"/>
      <c r="C170" s="320"/>
      <c r="D170" s="320"/>
      <c r="E170" s="320"/>
      <c r="F170" s="320"/>
      <c r="G170" s="321"/>
      <c r="H170" s="170"/>
      <c r="I170" s="157" t="s">
        <v>51</v>
      </c>
      <c r="J170" s="157" t="s">
        <v>59</v>
      </c>
      <c r="K170" s="157" t="s">
        <v>244</v>
      </c>
      <c r="L170" s="157" t="s">
        <v>60</v>
      </c>
      <c r="M170" s="157" t="s">
        <v>247</v>
      </c>
      <c r="N170" s="157" t="s">
        <v>64</v>
      </c>
      <c r="O170" s="159" t="s">
        <v>248</v>
      </c>
      <c r="P170" s="133"/>
      <c r="Q170" s="133"/>
    </row>
    <row r="171" spans="1:17" ht="16.5">
      <c r="A171" s="472" t="s">
        <v>214</v>
      </c>
      <c r="B171" s="472"/>
      <c r="C171" s="472"/>
      <c r="D171" s="472"/>
      <c r="E171" s="472"/>
      <c r="F171" s="472"/>
      <c r="G171" s="473"/>
      <c r="H171" s="245">
        <f>H42+H134</f>
        <v>323528151</v>
      </c>
      <c r="I171" s="246">
        <f>I42+I134</f>
        <v>394776151</v>
      </c>
      <c r="J171" s="246">
        <f>J42+J134</f>
        <v>162127248.54000002</v>
      </c>
      <c r="K171" s="203">
        <f>(J171/I171)*100</f>
        <v>41.06814662671961</v>
      </c>
      <c r="L171" s="203">
        <f>L42+L134</f>
        <v>127863400.54</v>
      </c>
      <c r="M171" s="203">
        <f>(L171/I171)*100</f>
        <v>32.388836107782005</v>
      </c>
      <c r="N171" s="203">
        <f>N42+N134</f>
        <v>126999901.28</v>
      </c>
      <c r="O171" s="205">
        <f>(N171/I171)*100</f>
        <v>32.17010474373868</v>
      </c>
      <c r="P171" s="133"/>
      <c r="Q171" s="133"/>
    </row>
    <row r="172" spans="1:17" ht="16.5">
      <c r="A172" s="371" t="s">
        <v>215</v>
      </c>
      <c r="B172" s="371"/>
      <c r="C172" s="371"/>
      <c r="D172" s="371"/>
      <c r="E172" s="371"/>
      <c r="F172" s="371"/>
      <c r="G172" s="461"/>
      <c r="H172" s="247">
        <f>H45+H137</f>
        <v>5330395082</v>
      </c>
      <c r="I172" s="248">
        <f>I45+I137</f>
        <v>5522019029.18</v>
      </c>
      <c r="J172" s="248">
        <f>J45+J137</f>
        <v>2545831498.92</v>
      </c>
      <c r="K172" s="189">
        <f aca="true" t="shared" si="8" ref="K172:K180">(J172/I172)*100</f>
        <v>46.10327283312616</v>
      </c>
      <c r="L172" s="204">
        <f>L45+L137</f>
        <v>1884507009.12</v>
      </c>
      <c r="M172" s="189">
        <f aca="true" t="shared" si="9" ref="M172:M180">(L172/I172)*100</f>
        <v>34.127137178660576</v>
      </c>
      <c r="N172" s="204">
        <f>N45+N137</f>
        <v>1792064665.42</v>
      </c>
      <c r="O172" s="188">
        <f aca="true" t="shared" si="10" ref="O172:O180">(N172/I172)*100</f>
        <v>32.45306935651968</v>
      </c>
      <c r="P172" s="133"/>
      <c r="Q172" s="133"/>
    </row>
    <row r="173" spans="1:17" ht="16.5">
      <c r="A173" s="371" t="s">
        <v>216</v>
      </c>
      <c r="B173" s="371"/>
      <c r="C173" s="371"/>
      <c r="D173" s="371"/>
      <c r="E173" s="371"/>
      <c r="F173" s="371"/>
      <c r="G173" s="461"/>
      <c r="H173" s="247">
        <f>H48+H140</f>
        <v>233565284</v>
      </c>
      <c r="I173" s="248">
        <f>I48+I140</f>
        <v>236065284</v>
      </c>
      <c r="J173" s="248">
        <f>J48+J140</f>
        <v>53715302.629999995</v>
      </c>
      <c r="K173" s="189">
        <f t="shared" si="8"/>
        <v>22.754426961822983</v>
      </c>
      <c r="L173" s="204">
        <f>L48+L140</f>
        <v>44769433.68</v>
      </c>
      <c r="M173" s="189">
        <f t="shared" si="9"/>
        <v>18.964852824356843</v>
      </c>
      <c r="N173" s="204">
        <f>N48+N140</f>
        <v>43911145.05</v>
      </c>
      <c r="O173" s="188">
        <f t="shared" si="10"/>
        <v>18.601271777852773</v>
      </c>
      <c r="P173" s="133"/>
      <c r="Q173" s="133"/>
    </row>
    <row r="174" spans="1:17" ht="16.5">
      <c r="A174" s="371" t="s">
        <v>217</v>
      </c>
      <c r="B174" s="371"/>
      <c r="C174" s="371"/>
      <c r="D174" s="371"/>
      <c r="E174" s="371"/>
      <c r="F174" s="371"/>
      <c r="G174" s="461"/>
      <c r="H174" s="247">
        <f>H51+H143</f>
        <v>24638493</v>
      </c>
      <c r="I174" s="248">
        <f>I51+I143</f>
        <v>24638493</v>
      </c>
      <c r="J174" s="248">
        <f>J51+J143</f>
        <v>846466.6000000001</v>
      </c>
      <c r="K174" s="189">
        <f t="shared" si="8"/>
        <v>3.435545347680153</v>
      </c>
      <c r="L174" s="204">
        <f>L51+L143</f>
        <v>515369.56000000006</v>
      </c>
      <c r="M174" s="189">
        <f t="shared" si="9"/>
        <v>2.091725171665329</v>
      </c>
      <c r="N174" s="204">
        <f>N51+N143</f>
        <v>490937.80000000005</v>
      </c>
      <c r="O174" s="188">
        <f t="shared" si="10"/>
        <v>1.992564236781852</v>
      </c>
      <c r="P174" s="133"/>
      <c r="Q174" s="133"/>
    </row>
    <row r="175" spans="1:17" ht="16.5">
      <c r="A175" s="371" t="s">
        <v>283</v>
      </c>
      <c r="B175" s="371"/>
      <c r="C175" s="371"/>
      <c r="D175" s="371"/>
      <c r="E175" s="371"/>
      <c r="F175" s="371"/>
      <c r="G175" s="461"/>
      <c r="H175" s="247">
        <f>H54+H146</f>
        <v>57532972</v>
      </c>
      <c r="I175" s="248">
        <f>I54+I146</f>
        <v>85412972</v>
      </c>
      <c r="J175" s="248">
        <f>J54+J146</f>
        <v>31411268.43</v>
      </c>
      <c r="K175" s="189">
        <f t="shared" si="8"/>
        <v>36.775758640034205</v>
      </c>
      <c r="L175" s="204">
        <f>L54+L146</f>
        <v>24383513.93</v>
      </c>
      <c r="M175" s="189">
        <f t="shared" si="9"/>
        <v>28.547787717771953</v>
      </c>
      <c r="N175" s="204">
        <f>N54+N146</f>
        <v>23441474.759999998</v>
      </c>
      <c r="O175" s="188">
        <f t="shared" si="10"/>
        <v>27.444864885394686</v>
      </c>
      <c r="P175" s="133"/>
      <c r="Q175" s="133"/>
    </row>
    <row r="176" spans="1:17" ht="16.5">
      <c r="A176" s="371" t="s">
        <v>218</v>
      </c>
      <c r="B176" s="371"/>
      <c r="C176" s="371"/>
      <c r="D176" s="371"/>
      <c r="E176" s="371"/>
      <c r="F176" s="371"/>
      <c r="G176" s="461"/>
      <c r="H176" s="247">
        <f>H57+H149</f>
        <v>5820000</v>
      </c>
      <c r="I176" s="248">
        <f>I57+I149</f>
        <v>5820000</v>
      </c>
      <c r="J176" s="248">
        <f>J57+J149</f>
        <v>0</v>
      </c>
      <c r="K176" s="204">
        <f t="shared" si="8"/>
        <v>0</v>
      </c>
      <c r="L176" s="204">
        <f>L57+L149</f>
        <v>0</v>
      </c>
      <c r="M176" s="204">
        <f t="shared" si="9"/>
        <v>0</v>
      </c>
      <c r="N176" s="204">
        <f>N57+N149</f>
        <v>0</v>
      </c>
      <c r="O176" s="205">
        <f t="shared" si="10"/>
        <v>0</v>
      </c>
      <c r="P176" s="133"/>
      <c r="Q176" s="133"/>
    </row>
    <row r="177" spans="1:17" ht="16.5">
      <c r="A177" s="462" t="s">
        <v>236</v>
      </c>
      <c r="B177" s="462"/>
      <c r="C177" s="462"/>
      <c r="D177" s="462"/>
      <c r="E177" s="462"/>
      <c r="F177" s="462"/>
      <c r="G177" s="463"/>
      <c r="H177" s="249">
        <f>H60+H152</f>
        <v>1100065412</v>
      </c>
      <c r="I177" s="250">
        <f>I60+I152</f>
        <v>1136486274.17</v>
      </c>
      <c r="J177" s="250">
        <f>J60+J152</f>
        <v>490554720.87</v>
      </c>
      <c r="K177" s="190">
        <f t="shared" si="8"/>
        <v>43.16415710592391</v>
      </c>
      <c r="L177" s="244">
        <f>L60+L152</f>
        <v>421071527.71</v>
      </c>
      <c r="M177" s="190">
        <f t="shared" si="9"/>
        <v>37.050295923504876</v>
      </c>
      <c r="N177" s="244">
        <f>N60+N152</f>
        <v>369815106.4</v>
      </c>
      <c r="O177" s="188">
        <f t="shared" si="10"/>
        <v>32.54021758160553</v>
      </c>
      <c r="P177" s="133"/>
      <c r="Q177" s="133"/>
    </row>
    <row r="178" spans="1:17" ht="16.5">
      <c r="A178" s="359" t="s">
        <v>219</v>
      </c>
      <c r="B178" s="359"/>
      <c r="C178" s="359"/>
      <c r="D178" s="359"/>
      <c r="E178" s="359"/>
      <c r="F178" s="359"/>
      <c r="G178" s="360"/>
      <c r="H178" s="251">
        <f>H171+H172+H173+H174+H175+H176+H177</f>
        <v>7075545394</v>
      </c>
      <c r="I178" s="230">
        <f>I171+I172+I173+I174+I175+I176+I177</f>
        <v>7405218203.35</v>
      </c>
      <c r="J178" s="230">
        <f>J171+J172+J173+J174+J175+J176+J177</f>
        <v>3284486505.99</v>
      </c>
      <c r="K178" s="163">
        <f t="shared" si="8"/>
        <v>44.3536762293399</v>
      </c>
      <c r="L178" s="231">
        <f>L171+L172+L173+L174+L175+L176+L177</f>
        <v>2503110254.54</v>
      </c>
      <c r="M178" s="163">
        <f t="shared" si="9"/>
        <v>33.80197835909323</v>
      </c>
      <c r="N178" s="231">
        <f>N171+N172+N173+N174+N175+N176+N177</f>
        <v>2356723230.71</v>
      </c>
      <c r="O178" s="148">
        <f t="shared" si="10"/>
        <v>31.82516930620433</v>
      </c>
      <c r="P178" s="133"/>
      <c r="Q178" s="133"/>
    </row>
    <row r="179" spans="1:17" ht="16.5">
      <c r="A179" s="464" t="s">
        <v>268</v>
      </c>
      <c r="B179" s="464"/>
      <c r="C179" s="464"/>
      <c r="D179" s="464"/>
      <c r="E179" s="464"/>
      <c r="F179" s="464"/>
      <c r="G179" s="465"/>
      <c r="H179" s="252">
        <v>799692599</v>
      </c>
      <c r="I179" s="253">
        <v>1128186062.75</v>
      </c>
      <c r="J179" s="253">
        <v>773178819.14</v>
      </c>
      <c r="K179" s="207">
        <f t="shared" si="8"/>
        <v>68.53291710193129</v>
      </c>
      <c r="L179" s="257">
        <v>661989137.27</v>
      </c>
      <c r="M179" s="207">
        <f t="shared" si="9"/>
        <v>58.677301477769916</v>
      </c>
      <c r="N179" s="257">
        <v>647793402.75</v>
      </c>
      <c r="O179" s="206">
        <f t="shared" si="10"/>
        <v>57.41902192719673</v>
      </c>
      <c r="P179" s="133"/>
      <c r="Q179" s="133"/>
    </row>
    <row r="180" spans="1:17" ht="16.5">
      <c r="A180" s="466" t="s">
        <v>220</v>
      </c>
      <c r="B180" s="466"/>
      <c r="C180" s="466"/>
      <c r="D180" s="466"/>
      <c r="E180" s="466"/>
      <c r="F180" s="466"/>
      <c r="G180" s="467"/>
      <c r="H180" s="251">
        <f>H178-H179</f>
        <v>6275852795</v>
      </c>
      <c r="I180" s="230">
        <f>I178-I179</f>
        <v>6277032140.6</v>
      </c>
      <c r="J180" s="230">
        <f>J178-J179</f>
        <v>2511307686.85</v>
      </c>
      <c r="K180" s="163">
        <f t="shared" si="8"/>
        <v>40.00788319382338</v>
      </c>
      <c r="L180" s="231">
        <f>L178-L179</f>
        <v>1841121117.27</v>
      </c>
      <c r="M180" s="163">
        <f t="shared" si="9"/>
        <v>29.331076789643674</v>
      </c>
      <c r="N180" s="231">
        <f>N178-N179</f>
        <v>1708929827.96</v>
      </c>
      <c r="O180" s="148">
        <f t="shared" si="10"/>
        <v>27.225124703545795</v>
      </c>
      <c r="P180" s="133"/>
      <c r="Q180" s="133"/>
    </row>
    <row r="181" spans="1:17" ht="16.5">
      <c r="A181" s="371" t="s">
        <v>273</v>
      </c>
      <c r="B181" s="371"/>
      <c r="C181" s="371"/>
      <c r="D181" s="371"/>
      <c r="E181" s="371"/>
      <c r="F181" s="371"/>
      <c r="G181" s="371"/>
      <c r="H181" s="371"/>
      <c r="I181" s="371"/>
      <c r="J181" s="371"/>
      <c r="K181" s="371"/>
      <c r="L181" s="162"/>
      <c r="M181" s="162"/>
      <c r="N181" s="162"/>
      <c r="O181" s="194" t="s">
        <v>272</v>
      </c>
      <c r="P181" s="133"/>
      <c r="Q181" s="133"/>
    </row>
    <row r="182" spans="1:17" ht="16.5">
      <c r="A182" s="162" t="s">
        <v>144</v>
      </c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33"/>
      <c r="Q182" s="133"/>
    </row>
    <row r="183" spans="1:17" ht="16.5">
      <c r="A183" s="370" t="s">
        <v>269</v>
      </c>
      <c r="B183" s="370"/>
      <c r="C183" s="370"/>
      <c r="D183" s="370"/>
      <c r="E183" s="370"/>
      <c r="F183" s="370"/>
      <c r="G183" s="370"/>
      <c r="H183" s="370"/>
      <c r="I183" s="370"/>
      <c r="J183" s="370"/>
      <c r="K183" s="370"/>
      <c r="L183" s="162"/>
      <c r="M183" s="162"/>
      <c r="N183" s="162"/>
      <c r="O183" s="162"/>
      <c r="P183" s="133"/>
      <c r="Q183" s="133"/>
    </row>
    <row r="184" spans="1:17" ht="16.5">
      <c r="A184" s="469" t="s">
        <v>270</v>
      </c>
      <c r="B184" s="469"/>
      <c r="C184" s="469"/>
      <c r="D184" s="469"/>
      <c r="E184" s="469"/>
      <c r="F184" s="469"/>
      <c r="G184" s="469"/>
      <c r="H184" s="469"/>
      <c r="I184" s="469"/>
      <c r="J184" s="469"/>
      <c r="K184" s="469"/>
      <c r="L184" s="469"/>
      <c r="M184" s="469"/>
      <c r="N184" s="469"/>
      <c r="O184" s="469"/>
      <c r="P184" s="133"/>
      <c r="Q184" s="133"/>
    </row>
    <row r="185" spans="1:17" ht="16.5">
      <c r="A185" s="370" t="s">
        <v>271</v>
      </c>
      <c r="B185" s="370"/>
      <c r="C185" s="370"/>
      <c r="D185" s="370"/>
      <c r="E185" s="370"/>
      <c r="F185" s="370"/>
      <c r="G185" s="370"/>
      <c r="H185" s="370"/>
      <c r="I185" s="370"/>
      <c r="J185" s="370"/>
      <c r="K185" s="370"/>
      <c r="L185" s="136"/>
      <c r="M185" s="136"/>
      <c r="N185" s="136"/>
      <c r="O185" s="136"/>
      <c r="P185" s="133"/>
      <c r="Q185" s="133"/>
    </row>
    <row r="186" spans="1:17" ht="16.5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3"/>
      <c r="Q186" s="133"/>
    </row>
    <row r="187" spans="1:17" ht="16.5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3"/>
      <c r="Q187" s="133"/>
    </row>
    <row r="188" spans="1:17" ht="16.5">
      <c r="A188" s="136"/>
      <c r="B188" s="136"/>
      <c r="C188" s="136"/>
      <c r="D188" s="136"/>
      <c r="E188" s="136"/>
      <c r="F188" s="136"/>
      <c r="G188" s="136"/>
      <c r="H188" s="208"/>
      <c r="I188" s="208"/>
      <c r="J188" s="136"/>
      <c r="K188" s="136"/>
      <c r="L188" s="136"/>
      <c r="M188" s="136"/>
      <c r="N188" s="136"/>
      <c r="O188" s="136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3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3"/>
      <c r="Q191" s="133"/>
    </row>
    <row r="192" spans="1:17" ht="16.5">
      <c r="A192" s="397" t="s">
        <v>274</v>
      </c>
      <c r="B192" s="397"/>
      <c r="C192" s="397"/>
      <c r="D192" s="136"/>
      <c r="E192" s="397" t="s">
        <v>277</v>
      </c>
      <c r="F192" s="397"/>
      <c r="G192" s="397"/>
      <c r="H192" s="397"/>
      <c r="I192" s="397"/>
      <c r="J192" s="136"/>
      <c r="K192" s="397" t="s">
        <v>280</v>
      </c>
      <c r="L192" s="397"/>
      <c r="M192" s="397"/>
      <c r="N192" s="397"/>
      <c r="O192" s="397"/>
      <c r="P192" s="133"/>
      <c r="Q192" s="133"/>
    </row>
    <row r="193" spans="1:17" ht="16.5">
      <c r="A193" s="397" t="s">
        <v>275</v>
      </c>
      <c r="B193" s="397"/>
      <c r="C193" s="397"/>
      <c r="D193" s="136"/>
      <c r="E193" s="397" t="s">
        <v>278</v>
      </c>
      <c r="F193" s="397"/>
      <c r="G193" s="397"/>
      <c r="H193" s="397"/>
      <c r="I193" s="397"/>
      <c r="J193" s="136"/>
      <c r="K193" s="397" t="s">
        <v>281</v>
      </c>
      <c r="L193" s="397"/>
      <c r="M193" s="397"/>
      <c r="N193" s="397"/>
      <c r="O193" s="397"/>
      <c r="P193" s="133"/>
      <c r="Q193" s="133"/>
    </row>
    <row r="194" spans="1:17" ht="16.5">
      <c r="A194" s="397" t="s">
        <v>276</v>
      </c>
      <c r="B194" s="397"/>
      <c r="C194" s="397"/>
      <c r="D194" s="136"/>
      <c r="E194" s="397" t="s">
        <v>279</v>
      </c>
      <c r="F194" s="397"/>
      <c r="G194" s="397"/>
      <c r="H194" s="397"/>
      <c r="I194" s="397"/>
      <c r="J194" s="136"/>
      <c r="K194" s="397" t="s">
        <v>282</v>
      </c>
      <c r="L194" s="397"/>
      <c r="M194" s="397"/>
      <c r="N194" s="397"/>
      <c r="O194" s="397"/>
      <c r="P194" s="133"/>
      <c r="Q194" s="133"/>
    </row>
    <row r="195" spans="1:15" ht="16.5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95"/>
      <c r="L195" s="195"/>
      <c r="M195" s="195"/>
      <c r="N195" s="195"/>
      <c r="O195" s="195"/>
    </row>
    <row r="196" spans="1:15" ht="16.5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95"/>
      <c r="L196" s="195"/>
      <c r="M196" s="195"/>
      <c r="N196" s="195"/>
      <c r="O196" s="195"/>
    </row>
    <row r="197" spans="1:15" ht="16.5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</sheetData>
  <sheetProtection/>
  <mergeCells count="367">
    <mergeCell ref="J127:K127"/>
    <mergeCell ref="L127:M127"/>
    <mergeCell ref="N127:O127"/>
    <mergeCell ref="J128:K128"/>
    <mergeCell ref="L128:M128"/>
    <mergeCell ref="N128:O128"/>
    <mergeCell ref="N124:O124"/>
    <mergeCell ref="J125:K125"/>
    <mergeCell ref="L125:M125"/>
    <mergeCell ref="N125:O125"/>
    <mergeCell ref="J126:K126"/>
    <mergeCell ref="L126:M126"/>
    <mergeCell ref="N126:O126"/>
    <mergeCell ref="A127:G127"/>
    <mergeCell ref="A128:G128"/>
    <mergeCell ref="J122:K122"/>
    <mergeCell ref="L122:M122"/>
    <mergeCell ref="N122:O122"/>
    <mergeCell ref="J123:K123"/>
    <mergeCell ref="N123:O123"/>
    <mergeCell ref="J124:K124"/>
    <mergeCell ref="L124:M124"/>
    <mergeCell ref="L123:M123"/>
    <mergeCell ref="H121:I121"/>
    <mergeCell ref="J121:K121"/>
    <mergeCell ref="L121:M121"/>
    <mergeCell ref="N121:O121"/>
    <mergeCell ref="A119:G121"/>
    <mergeCell ref="H119:I119"/>
    <mergeCell ref="J119:K119"/>
    <mergeCell ref="L119:O119"/>
    <mergeCell ref="H120:I120"/>
    <mergeCell ref="J120:K120"/>
    <mergeCell ref="L120:M120"/>
    <mergeCell ref="N107:O107"/>
    <mergeCell ref="N108:O108"/>
    <mergeCell ref="N109:O109"/>
    <mergeCell ref="A131:G133"/>
    <mergeCell ref="A125:G125"/>
    <mergeCell ref="A126:G126"/>
    <mergeCell ref="A116:H116"/>
    <mergeCell ref="N120:O120"/>
    <mergeCell ref="A123:G123"/>
    <mergeCell ref="A134:G134"/>
    <mergeCell ref="A135:G135"/>
    <mergeCell ref="J131:K131"/>
    <mergeCell ref="L131:M131"/>
    <mergeCell ref="N131:O131"/>
    <mergeCell ref="I93:J93"/>
    <mergeCell ref="I94:J94"/>
    <mergeCell ref="I95:J95"/>
    <mergeCell ref="N117:O117"/>
    <mergeCell ref="L103:M103"/>
    <mergeCell ref="J104:K104"/>
    <mergeCell ref="L104:M104"/>
    <mergeCell ref="L105:M105"/>
    <mergeCell ref="N101:O101"/>
    <mergeCell ref="N102:O102"/>
    <mergeCell ref="N103:O103"/>
    <mergeCell ref="N104:O104"/>
    <mergeCell ref="N105:O105"/>
    <mergeCell ref="L102:M102"/>
    <mergeCell ref="A124:G124"/>
    <mergeCell ref="N90:O90"/>
    <mergeCell ref="N91:O91"/>
    <mergeCell ref="B101:C101"/>
    <mergeCell ref="B102:C102"/>
    <mergeCell ref="B103:C103"/>
    <mergeCell ref="B104:C104"/>
    <mergeCell ref="J101:K101"/>
    <mergeCell ref="J102:K102"/>
    <mergeCell ref="I92:J92"/>
    <mergeCell ref="A173:G173"/>
    <mergeCell ref="J168:K168"/>
    <mergeCell ref="I90:J90"/>
    <mergeCell ref="I91:J91"/>
    <mergeCell ref="B105:C105"/>
    <mergeCell ref="J105:K105"/>
    <mergeCell ref="I112:J112"/>
    <mergeCell ref="A161:O161"/>
    <mergeCell ref="L101:M101"/>
    <mergeCell ref="A122:G122"/>
    <mergeCell ref="K193:O193"/>
    <mergeCell ref="K192:O192"/>
    <mergeCell ref="A162:O162"/>
    <mergeCell ref="A163:O163"/>
    <mergeCell ref="A183:K183"/>
    <mergeCell ref="A168:G170"/>
    <mergeCell ref="A171:G171"/>
    <mergeCell ref="A172:G172"/>
    <mergeCell ref="A164:O164"/>
    <mergeCell ref="A165:O165"/>
    <mergeCell ref="A185:K185"/>
    <mergeCell ref="A184:O184"/>
    <mergeCell ref="A181:K181"/>
    <mergeCell ref="A194:C194"/>
    <mergeCell ref="E194:I194"/>
    <mergeCell ref="K194:O194"/>
    <mergeCell ref="A192:C192"/>
    <mergeCell ref="A193:C193"/>
    <mergeCell ref="E192:I192"/>
    <mergeCell ref="E193:I193"/>
    <mergeCell ref="L168:M168"/>
    <mergeCell ref="N168:O168"/>
    <mergeCell ref="A136:G136"/>
    <mergeCell ref="A137:G137"/>
    <mergeCell ref="A138:G138"/>
    <mergeCell ref="A139:G139"/>
    <mergeCell ref="A152:G152"/>
    <mergeCell ref="A153:G153"/>
    <mergeCell ref="A154:G154"/>
    <mergeCell ref="A155:G155"/>
    <mergeCell ref="A174:G174"/>
    <mergeCell ref="A175:G175"/>
    <mergeCell ref="A140:G140"/>
    <mergeCell ref="A141:G141"/>
    <mergeCell ref="A142:G142"/>
    <mergeCell ref="A143:G143"/>
    <mergeCell ref="A148:G148"/>
    <mergeCell ref="A149:G149"/>
    <mergeCell ref="A150:G150"/>
    <mergeCell ref="A151:G151"/>
    <mergeCell ref="A176:G176"/>
    <mergeCell ref="A177:G177"/>
    <mergeCell ref="A130:O130"/>
    <mergeCell ref="A178:G178"/>
    <mergeCell ref="A179:G179"/>
    <mergeCell ref="A180:G180"/>
    <mergeCell ref="A144:G144"/>
    <mergeCell ref="A145:G145"/>
    <mergeCell ref="A146:G146"/>
    <mergeCell ref="A147:G147"/>
    <mergeCell ref="P116:Q116"/>
    <mergeCell ref="R116:S116"/>
    <mergeCell ref="A117:H117"/>
    <mergeCell ref="I117:J117"/>
    <mergeCell ref="P117:Q117"/>
    <mergeCell ref="R117:S117"/>
    <mergeCell ref="I116:J116"/>
    <mergeCell ref="N116:O116"/>
    <mergeCell ref="P111:Q113"/>
    <mergeCell ref="R111:S113"/>
    <mergeCell ref="K112:M112"/>
    <mergeCell ref="N112:O113"/>
    <mergeCell ref="A108:M108"/>
    <mergeCell ref="A109:M109"/>
    <mergeCell ref="I113:J113"/>
    <mergeCell ref="P97:R109"/>
    <mergeCell ref="A107:M107"/>
    <mergeCell ref="A111:H113"/>
    <mergeCell ref="A114:H114"/>
    <mergeCell ref="I114:J114"/>
    <mergeCell ref="P114:Q114"/>
    <mergeCell ref="R114:S114"/>
    <mergeCell ref="A115:H115"/>
    <mergeCell ref="P115:Q115"/>
    <mergeCell ref="I115:J115"/>
    <mergeCell ref="N114:O114"/>
    <mergeCell ref="N115:O115"/>
    <mergeCell ref="I111:O111"/>
    <mergeCell ref="A94:H94"/>
    <mergeCell ref="A95:H95"/>
    <mergeCell ref="A97:O98"/>
    <mergeCell ref="A99:A100"/>
    <mergeCell ref="B99:C100"/>
    <mergeCell ref="F99:F100"/>
    <mergeCell ref="G99:G100"/>
    <mergeCell ref="N99:O100"/>
    <mergeCell ref="J103:K103"/>
    <mergeCell ref="A84:O84"/>
    <mergeCell ref="A85:O85"/>
    <mergeCell ref="A86:O86"/>
    <mergeCell ref="H99:H100"/>
    <mergeCell ref="I99:I100"/>
    <mergeCell ref="L99:M100"/>
    <mergeCell ref="N92:O92"/>
    <mergeCell ref="N93:O93"/>
    <mergeCell ref="N94:O94"/>
    <mergeCell ref="N95:O95"/>
    <mergeCell ref="A92:H92"/>
    <mergeCell ref="A93:H93"/>
    <mergeCell ref="A89:H91"/>
    <mergeCell ref="I89:O89"/>
    <mergeCell ref="K90:M90"/>
    <mergeCell ref="J99:K100"/>
    <mergeCell ref="D99:D100"/>
    <mergeCell ref="E99:E100"/>
    <mergeCell ref="J71:O71"/>
    <mergeCell ref="J72:O72"/>
    <mergeCell ref="L74:M74"/>
    <mergeCell ref="N74:O74"/>
    <mergeCell ref="A72:I72"/>
    <mergeCell ref="J73:K73"/>
    <mergeCell ref="L73:M73"/>
    <mergeCell ref="A71:I71"/>
    <mergeCell ref="A82:O82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56:G56"/>
    <mergeCell ref="A57:G57"/>
    <mergeCell ref="A61:G61"/>
    <mergeCell ref="A58:G58"/>
    <mergeCell ref="A59:G59"/>
    <mergeCell ref="A60:G6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L67:M67"/>
    <mergeCell ref="L68:M68"/>
    <mergeCell ref="L69:M69"/>
    <mergeCell ref="L70:M70"/>
    <mergeCell ref="J67:K67"/>
    <mergeCell ref="J68:K68"/>
    <mergeCell ref="J69:K69"/>
    <mergeCell ref="J70:K70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34:G34"/>
    <mergeCell ref="A35:G35"/>
    <mergeCell ref="A36:G36"/>
    <mergeCell ref="A37:G37"/>
    <mergeCell ref="J34:K34"/>
    <mergeCell ref="J35:K35"/>
    <mergeCell ref="J36:K36"/>
    <mergeCell ref="J37:K37"/>
    <mergeCell ref="A32:G32"/>
    <mergeCell ref="A33:G33"/>
    <mergeCell ref="J28:K28"/>
    <mergeCell ref="J29:K29"/>
    <mergeCell ref="J30:K30"/>
    <mergeCell ref="J31:K31"/>
    <mergeCell ref="J32:K32"/>
    <mergeCell ref="J33:K33"/>
    <mergeCell ref="J19:K19"/>
    <mergeCell ref="J21:K21"/>
    <mergeCell ref="J22:K22"/>
    <mergeCell ref="J23:K23"/>
    <mergeCell ref="J24:K24"/>
    <mergeCell ref="J25:K25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N29:O29"/>
    <mergeCell ref="N30:O30"/>
    <mergeCell ref="N31:O31"/>
    <mergeCell ref="N32:O32"/>
    <mergeCell ref="N33:O33"/>
    <mergeCell ref="N34:O34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24:M24"/>
    <mergeCell ref="L25:M25"/>
    <mergeCell ref="L26:M26"/>
    <mergeCell ref="L27:M27"/>
    <mergeCell ref="L28:M28"/>
    <mergeCell ref="L29:M29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A18:G18"/>
    <mergeCell ref="A19:G19"/>
    <mergeCell ref="A12:G14"/>
    <mergeCell ref="A20:G20"/>
    <mergeCell ref="A21:G21"/>
    <mergeCell ref="A22:G22"/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7" r:id="rId2"/>
  <rowBreaks count="2" manualBreakCount="2">
    <brk id="77" max="14" man="1"/>
    <brk id="156" max="14" man="1"/>
  </rowBreaks>
  <colBreaks count="1" manualBreakCount="1">
    <brk id="15" max="65535" man="1"/>
  </colBreaks>
  <ignoredErrors>
    <ignoredError sqref="L42 L137:O137 N42 L48 L51 L54 L57:L60 L63 N48 N51 N54 N57:N60 N63 L140:O140 M138 O138 L146:O146 M144 O144 L149:O152 M147 O147 L155:O155 M153 O153 M154 O154 L45 N45 M139 L143:O143 M141:M142 M145 M148 O139 O141:O142 O145 O148" formula="1"/>
    <ignoredError sqref="N15:O37 J75:M75 O171:O178 O180" evalError="1"/>
    <ignoredError sqref="K42:K63 M42:M63 O61 O62:O63 O55 O56:O60 O52 O53:O54 O49 O50:O51 O46 O47:O48 O42:O45 K137:K155 K171:K178 M171:M178 K180 M180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2020-07-21T00:26:55Z</cp:lastPrinted>
  <dcterms:created xsi:type="dcterms:W3CDTF">2004-08-09T19:29:24Z</dcterms:created>
  <dcterms:modified xsi:type="dcterms:W3CDTF">2020-07-29T15:23:44Z</dcterms:modified>
  <cp:category/>
  <cp:version/>
  <cp:contentType/>
  <cp:contentStatus/>
</cp:coreProperties>
</file>