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</commentList>
</comments>
</file>

<file path=xl/sharedStrings.xml><?xml version="1.0" encoding="utf-8"?>
<sst xmlns="http://schemas.openxmlformats.org/spreadsheetml/2006/main" count="453" uniqueCount="297">
  <si>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</si>
  <si>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</si>
  <si>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</si>
  <si>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</si>
  <si>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</si>
  <si>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</si>
  <si>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</si>
  <si>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</si>
  <si>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</si>
  <si>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</si>
  <si>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</si>
  <si>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</si>
  <si>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</si>
  <si>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</si>
  <si>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</si>
  <si>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</si>
  <si>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</si>
  <si>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</si>
  <si>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</si>
  <si>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</si>
  <si>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</si>
  <si>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</si>
  <si>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</si>
  <si>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</si>
  <si>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</si>
  <si>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</si>
  <si>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</si>
  <si>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</si>
  <si>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</si>
  <si>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</si>
  <si>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</si>
  <si>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</si>
  <si>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</si>
  <si>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</si>
  <si>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</si>
  <si>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</si>
  <si>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</si>
  <si>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</si>
  <si>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</si>
  <si>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</si>
  <si>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</si>
  <si>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</si>
  <si>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</si>
  <si>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</si>
  <si>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</si>
  <si>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</si>
  <si>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</si>
  <si>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</si>
  <si>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</si>
  <si>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</si>
  <si>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</si>
  <si>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</si>
  <si>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</si>
  <si>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</si>
  <si>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</si>
  <si>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</si>
  <si>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</si>
  <si>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</si>
  <si>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</si>
  <si>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</si>
  <si>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</si>
  <si>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</si>
  <si>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</si>
  <si>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</si>
  <si>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</si>
  <si>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</si>
  <si>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</si>
  <si>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</si>
  <si>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</si>
  <si>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</si>
  <si>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</si>
  <si>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</si>
  <si>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</si>
  <si>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</si>
  <si>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</si>
  <si>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</si>
  <si>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</si>
  <si>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</si>
  <si>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</si>
  <si>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</si>
  <si>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</si>
  <si>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</si>
  <si>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</si>
  <si>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</si>
  <si>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</si>
  <si>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</si>
  <si>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</si>
  <si>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</si>
  <si>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</si>
  <si>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</si>
  <si>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</si>
  <si>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</si>
  <si>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</si>
  <si>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</si>
  <si>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</si>
  <si>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</si>
  <si>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</si>
  <si>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</si>
  <si>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</si>
  <si>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</si>
  <si>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</si>
  <si>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</si>
  <si>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</si>
  <si>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</si>
  <si>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</si>
  <si>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</si>
  <si>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</si>
  <si>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</si>
  <si>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</si>
  <si>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</si>
  <si>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</si>
  <si>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</si>
  <si>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</si>
  <si>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</si>
  <si>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</si>
  <si>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</si>
  <si>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</si>
  <si>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</si>
  <si>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</si>
  <si>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</si>
  <si>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</si>
  <si>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</si>
  <si>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</si>
  <si>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</si>
  <si>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</si>
  <si>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</si>
  <si>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</si>
  <si>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</si>
  <si>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</si>
  <si>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</si>
  <si>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</si>
  <si>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</si>
  <si>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</si>
  <si>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</si>
  <si>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</si>
  <si>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</si>
  <si>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</si>
  <si>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</si>
  <si>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</si>
  <si>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</si>
  <si>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</si>
  <si>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</si>
  <si>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</si>
  <si>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</si>
  <si>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</si>
  <si>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</si>
  <si>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</si>
  <si>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</si>
  <si>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</si>
  <si>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</si>
  <si>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</si>
  <si>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</si>
  <si>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</si>
  <si>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</si>
  <si>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</si>
  <si>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</si>
  <si>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</si>
  <si>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</si>
  <si>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</si>
  <si>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</si>
  <si>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</si>
  <si>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</si>
  <si>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</si>
  <si>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</si>
  <si>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</si>
  <si>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</si>
  <si>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</si>
  <si>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</si>
  <si>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</si>
  <si>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</si>
  <si>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</si>
  <si>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</si>
  <si>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</si>
  <si>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</si>
  <si>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</si>
  <si>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</si>
  <si>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</si>
  <si>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</si>
  <si>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</si>
  <si>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</si>
  <si>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</si>
  <si>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</si>
  <si>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</si>
  <si>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</si>
  <si>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</si>
  <si>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</si>
  <si>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</si>
  <si>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</si>
  <si>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</si>
  <si>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</si>
  <si>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</si>
  <si>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</si>
  <si>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</si>
  <si>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</si>
  <si>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</si>
  <si>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</si>
  <si>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</si>
  <si>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</si>
  <si>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</si>
  <si>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</si>
  <si>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</si>
  <si>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</si>
  <si>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</si>
  <si>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</si>
  <si>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</si>
  <si>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</si>
  <si>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</si>
  <si>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</si>
  <si>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</si>
  <si>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</si>
  <si>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</si>
  <si>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</si>
  <si>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</si>
  <si>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</si>
  <si>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</si>
  <si>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</si>
  <si>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</si>
  <si>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</si>
  <si>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</si>
  <si>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</si>
  <si>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</si>
  <si>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</si>
  <si>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</si>
  <si>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</si>
  <si>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</si>
  <si>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</si>
  <si>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</si>
  <si>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</si>
  <si>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</si>
  <si>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</si>
  <si>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</si>
  <si>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</si>
  <si>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</si>
  <si>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</si>
  <si>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</si>
  <si>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</si>
  <si>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</si>
  <si>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</si>
  <si>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</si>
  <si>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</si>
  <si>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</si>
  <si>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</si>
  <si>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</si>
  <si>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</si>
  <si>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</si>
  <si>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</si>
  <si>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</si>
  <si>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</si>
  <si>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</si>
  <si>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</si>
  <si>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</si>
  <si>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</si>
  <si>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</si>
  <si>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</si>
  <si>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</si>
  <si>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</si>
  <si>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</si>
  <si>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</si>
  <si>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</si>
  <si>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</si>
  <si>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</si>
  <si>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</si>
  <si>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</si>
  <si>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</si>
  <si>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</si>
  <si>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</si>
  <si>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</si>
  <si>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</si>
  <si>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</si>
  <si>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</si>
  <si>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</si>
  <si>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</si>
  <si>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</si>
  <si>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</si>
  <si>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</si>
  <si>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</si>
  <si>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</si>
  <si>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</si>
  <si>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</si>
  <si>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</si>
  <si>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</si>
  <si>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</si>
  <si>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</si>
  <si>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</si>
  <si>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</si>
  <si>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</si>
  <si>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</si>
  <si>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DESPESAS TOTAIS COM SAÚDE EXECUTADAS COM RECURSOS PRÓPRIOS E COM RECURSOS TRANSFERIDOS DE OUTROS ENTES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</si>
  <si>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</si>
  <si>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</si>
  <si>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</si>
  <si>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</si>
  <si>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</si>
  <si>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r>
      <t xml:space="preserve"> </t>
    </r>
    <r>
      <rPr>
        <sz val="13"/>
        <rFont val="Times New Roman"/>
        <family val="1"/>
      </rPr>
      <t>Restos a pagar cancelados ou prescritos em 2022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</si>
  <si>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2021 a serem compensados (XXVI)</t>
    </r>
    <r>
      <rPr>
        <sz val="13"/>
        <color indexed="60"/>
        <rFont val="Times New Roman"/>
        <family val="1"/>
      </rPr>
      <t xml:space="preserve"> </t>
    </r>
  </si>
  <si>
    <t>JANEIRO A ABRIL 2022/BIMESTRE MARÇO - ABRIL</t>
  </si>
  <si>
    <t xml:space="preserve"> Emissão: 19/05/2022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</si>
</sst>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3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4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0" fontId="12" fillId="0" borderId="23" xfId="55" applyFont="1" applyFill="1" applyBorder="1" applyAlignment="1">
      <alignment vertical="center" wrapText="1"/>
      <protection/>
    </xf>
    <xf numFmtId="43" fontId="12" fillId="0" borderId="13" xfId="72" applyFont="1" applyFill="1" applyBorder="1" applyAlignment="1">
      <alignment horizontal="right" vertical="center" wrapText="1"/>
    </xf>
    <xf numFmtId="43" fontId="12" fillId="0" borderId="13" xfId="72" applyFont="1" applyBorder="1" applyAlignment="1">
      <alignment horizontal="center" vertical="center" wrapText="1"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12" fillId="0" borderId="0" xfId="55" applyFont="1" applyBorder="1" applyAlignment="1">
      <alignment horizontal="left" vertical="center" wrapText="1"/>
      <protection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43" fontId="12" fillId="34" borderId="22" xfId="72" applyFont="1" applyFill="1" applyBorder="1" applyAlignment="1">
      <alignment horizontal="center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0" borderId="22" xfId="72" applyFont="1" applyFill="1" applyBorder="1" applyAlignment="1">
      <alignment horizontal="right" vertical="center"/>
    </xf>
    <xf numFmtId="43" fontId="12" fillId="0" borderId="23" xfId="72" applyFont="1" applyFill="1" applyBorder="1" applyAlignment="1">
      <alignment horizontal="right" vertical="center"/>
    </xf>
    <xf numFmtId="0" fontId="12" fillId="0" borderId="10" xfId="55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43" fontId="11" fillId="33" borderId="24" xfId="72" applyFont="1" applyFill="1" applyBorder="1" applyAlignment="1">
      <alignment horizontal="right" vertical="center" wrapText="1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1" fillId="33" borderId="20" xfId="55" applyFont="1" applyFill="1" applyBorder="1" applyAlignment="1">
      <alignment horizontal="center" vertical="center" wrapText="1"/>
      <protection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171" fontId="12" fillId="39" borderId="10" xfId="72" applyNumberFormat="1" applyFont="1" applyFill="1" applyBorder="1" applyAlignment="1">
      <alignment horizontal="right" vertical="center" wrapText="1"/>
    </xf>
    <xf numFmtId="0" fontId="11" fillId="33" borderId="23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43" fontId="12" fillId="0" borderId="22" xfId="72" applyFont="1" applyFill="1" applyBorder="1" applyAlignment="1">
      <alignment horizontal="right" vertical="center" wrapText="1"/>
    </xf>
    <xf numFmtId="43" fontId="12" fillId="0" borderId="23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0" fontId="11" fillId="33" borderId="24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Alignment="1">
      <alignment horizontal="center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25" xfId="55" applyFont="1" applyFill="1" applyBorder="1" applyAlignment="1">
      <alignment horizontal="center" vertical="center" wrapText="1"/>
      <protection/>
    </xf>
    <xf numFmtId="0" fontId="6" fillId="39" borderId="26" xfId="55" applyFont="1" applyFill="1" applyBorder="1" applyAlignment="1">
      <alignment horizontal="center" vertical="center" wrapText="1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0" fontId="65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65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11" fillId="0" borderId="0" xfId="55" applyFont="1" applyAlignment="1">
      <alignment horizontal="center"/>
      <protection/>
    </xf>
    <xf numFmtId="43" fontId="12" fillId="34" borderId="21" xfId="72" applyFont="1" applyFill="1" applyBorder="1" applyAlignment="1">
      <alignment horizontal="center"/>
    </xf>
    <xf numFmtId="43" fontId="12" fillId="39" borderId="10" xfId="72" applyFont="1" applyFill="1" applyBorder="1" applyAlignment="1">
      <alignment horizontal="right" vertical="center" wrapText="1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6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0</xdr:row>
      <xdr:rowOff>180975</xdr:rowOff>
    </xdr:from>
    <xdr:to>
      <xdr:col>7</xdr:col>
      <xdr:colOff>323850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809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857250</xdr:colOff>
      <xdr:row>77</xdr:row>
      <xdr:rowOff>180975</xdr:rowOff>
    </xdr:from>
    <xdr:to>
      <xdr:col>7</xdr:col>
      <xdr:colOff>342900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17154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158</xdr:row>
      <xdr:rowOff>142875</xdr:rowOff>
    </xdr:from>
    <xdr:to>
      <xdr:col>7</xdr:col>
      <xdr:colOff>342900</xdr:colOff>
      <xdr:row>161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59568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318" t="s">
        <v>63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11.25" customHeight="1">
      <c r="A4" s="319" t="s">
        <v>34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1.25" customHeight="1">
      <c r="A5" s="320" t="s">
        <v>35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1" ht="11.25" customHeight="1">
      <c r="A6" s="318" t="s">
        <v>36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1.25" customHeight="1">
      <c r="A7" s="319" t="s">
        <v>62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6" t="s">
        <v>71</v>
      </c>
      <c r="C10" s="277"/>
      <c r="D10" s="276" t="s">
        <v>65</v>
      </c>
      <c r="E10" s="277"/>
      <c r="F10" s="280" t="s">
        <v>38</v>
      </c>
      <c r="G10" s="281"/>
      <c r="H10" s="281"/>
      <c r="I10" s="281"/>
      <c r="J10" s="281"/>
      <c r="K10" s="282"/>
      <c r="L10" s="28" t="s">
        <v>58</v>
      </c>
    </row>
    <row r="11" spans="1:12" ht="12.75" customHeight="1">
      <c r="A11" s="29" t="s">
        <v>39</v>
      </c>
      <c r="B11" s="278"/>
      <c r="C11" s="279"/>
      <c r="D11" s="278"/>
      <c r="E11" s="279"/>
      <c r="F11" s="283" t="s">
        <v>42</v>
      </c>
      <c r="G11" s="284"/>
      <c r="H11" s="30" t="s">
        <v>43</v>
      </c>
      <c r="I11" s="285" t="s">
        <v>44</v>
      </c>
      <c r="J11" s="286"/>
      <c r="K11" s="113" t="s">
        <v>43</v>
      </c>
      <c r="L11" s="31"/>
    </row>
    <row r="12" spans="1:12" ht="11.25" customHeight="1">
      <c r="A12" s="32"/>
      <c r="B12" s="33"/>
      <c r="C12" s="34"/>
      <c r="D12" s="298" t="s">
        <v>45</v>
      </c>
      <c r="E12" s="299"/>
      <c r="F12" s="298" t="s">
        <v>46</v>
      </c>
      <c r="G12" s="299"/>
      <c r="H12" s="35" t="s">
        <v>47</v>
      </c>
      <c r="I12" s="298" t="s">
        <v>51</v>
      </c>
      <c r="J12" s="299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0"/>
      <c r="E14" s="301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302"/>
      <c r="C22" s="303"/>
      <c r="D22" s="315"/>
      <c r="E22" s="315"/>
      <c r="F22" s="302"/>
      <c r="G22" s="303"/>
      <c r="H22" s="103"/>
      <c r="I22" s="316" t="s">
        <v>192</v>
      </c>
      <c r="J22" s="317"/>
      <c r="K22" s="67"/>
      <c r="L22" s="67"/>
    </row>
    <row r="23" spans="1:12" ht="15" customHeight="1">
      <c r="A23" s="47" t="s">
        <v>129</v>
      </c>
      <c r="B23" s="309"/>
      <c r="C23" s="311"/>
      <c r="D23" s="309"/>
      <c r="E23" s="311"/>
      <c r="F23" s="309"/>
      <c r="G23" s="311"/>
      <c r="H23" s="68"/>
      <c r="I23" s="302" t="s">
        <v>193</v>
      </c>
      <c r="J23" s="303"/>
      <c r="K23" s="68"/>
      <c r="L23" s="68"/>
    </row>
    <row r="24" spans="1:12" ht="12.75">
      <c r="A24" s="69" t="s">
        <v>189</v>
      </c>
      <c r="B24" s="117"/>
      <c r="C24" s="70"/>
      <c r="D24" s="313"/>
      <c r="E24" s="314"/>
      <c r="F24" s="313"/>
      <c r="G24" s="314"/>
      <c r="H24" s="117"/>
      <c r="I24" s="71"/>
      <c r="J24" s="70"/>
      <c r="K24" s="117"/>
      <c r="L24" s="72"/>
    </row>
    <row r="25" spans="1:12" ht="12.75">
      <c r="A25" s="73" t="s">
        <v>108</v>
      </c>
      <c r="B25" s="302"/>
      <c r="C25" s="303"/>
      <c r="D25" s="10"/>
      <c r="E25" s="9"/>
      <c r="F25" s="307"/>
      <c r="G25" s="312"/>
      <c r="H25" s="74"/>
      <c r="I25" s="75"/>
      <c r="J25" s="123"/>
      <c r="K25" s="74"/>
      <c r="L25" s="74"/>
    </row>
    <row r="26" spans="1:12" ht="12.75">
      <c r="A26" s="76" t="s">
        <v>125</v>
      </c>
      <c r="B26" s="300"/>
      <c r="C26" s="301"/>
      <c r="D26" s="302"/>
      <c r="E26" s="303"/>
      <c r="F26" s="118"/>
      <c r="G26" s="119"/>
      <c r="H26" s="74"/>
      <c r="I26" s="307"/>
      <c r="J26" s="308"/>
      <c r="K26" s="74"/>
      <c r="L26" s="74"/>
    </row>
    <row r="27" spans="1:12" ht="12.75">
      <c r="A27" s="77" t="s">
        <v>107</v>
      </c>
      <c r="B27" s="309"/>
      <c r="C27" s="310"/>
      <c r="D27" s="300"/>
      <c r="E27" s="301"/>
      <c r="F27" s="309"/>
      <c r="G27" s="311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0" t="s">
        <v>55</v>
      </c>
      <c r="E29" s="281"/>
      <c r="F29" s="19" t="s">
        <v>58</v>
      </c>
      <c r="G29" s="280" t="s">
        <v>56</v>
      </c>
      <c r="H29" s="282"/>
      <c r="I29" s="19" t="s">
        <v>58</v>
      </c>
      <c r="J29" s="290" t="s">
        <v>77</v>
      </c>
      <c r="K29" s="292" t="s">
        <v>128</v>
      </c>
      <c r="L29" s="293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291"/>
      <c r="K30" s="294"/>
      <c r="L30" s="295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291"/>
      <c r="K31" s="294"/>
      <c r="L31" s="295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6"/>
      <c r="L32" s="297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300"/>
      <c r="L34" s="301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04"/>
      <c r="L35" s="304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05"/>
      <c r="L36" s="306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287"/>
      <c r="L37" s="287"/>
    </row>
    <row r="38" spans="1:11" ht="12.75" customHeight="1">
      <c r="A38" s="289" t="s">
        <v>69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8"/>
    </row>
    <row r="39" spans="1:11" ht="13.5" customHeight="1">
      <c r="A39" s="288" t="s">
        <v>131</v>
      </c>
      <c r="B39" s="288"/>
      <c r="C39" s="288"/>
      <c r="D39" s="288"/>
      <c r="E39" s="288"/>
      <c r="F39" s="288"/>
      <c r="G39" s="288"/>
      <c r="H39" s="288"/>
      <c r="I39" s="120"/>
      <c r="J39" s="120"/>
      <c r="K39" s="120"/>
    </row>
    <row r="40" spans="1:11" ht="12.75" customHeight="1">
      <c r="A40" s="288" t="s">
        <v>130</v>
      </c>
      <c r="B40" s="288"/>
      <c r="C40" s="288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6" t="s">
        <v>71</v>
      </c>
      <c r="C43" s="277"/>
      <c r="D43" s="276" t="s">
        <v>65</v>
      </c>
      <c r="E43" s="277"/>
      <c r="F43" s="280" t="s">
        <v>38</v>
      </c>
      <c r="G43" s="281"/>
      <c r="H43" s="281"/>
      <c r="I43" s="281"/>
      <c r="J43" s="281"/>
      <c r="K43" s="282"/>
      <c r="L43" s="28" t="s">
        <v>58</v>
      </c>
    </row>
    <row r="44" spans="1:12" ht="11.25" customHeight="1">
      <c r="A44" s="88" t="s">
        <v>78</v>
      </c>
      <c r="B44" s="278"/>
      <c r="C44" s="279"/>
      <c r="D44" s="278"/>
      <c r="E44" s="279"/>
      <c r="F44" s="283" t="s">
        <v>42</v>
      </c>
      <c r="G44" s="284"/>
      <c r="H44" s="30" t="s">
        <v>43</v>
      </c>
      <c r="I44" s="285" t="s">
        <v>44</v>
      </c>
      <c r="J44" s="286"/>
      <c r="K44" s="113" t="s">
        <v>43</v>
      </c>
      <c r="L44" s="31"/>
    </row>
    <row r="45" spans="1:12" ht="11.25" customHeight="1">
      <c r="A45" s="89"/>
      <c r="B45" s="33"/>
      <c r="C45" s="34"/>
      <c r="D45" s="298" t="s">
        <v>45</v>
      </c>
      <c r="E45" s="299"/>
      <c r="F45" s="298" t="s">
        <v>46</v>
      </c>
      <c r="G45" s="299"/>
      <c r="H45" s="35" t="s">
        <v>47</v>
      </c>
      <c r="I45" s="298" t="s">
        <v>51</v>
      </c>
      <c r="J45" s="299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0" t="s">
        <v>55</v>
      </c>
      <c r="E111" s="281"/>
      <c r="F111" s="19" t="s">
        <v>58</v>
      </c>
      <c r="G111" s="280" t="s">
        <v>56</v>
      </c>
      <c r="H111" s="282"/>
      <c r="I111" s="19" t="s">
        <v>58</v>
      </c>
      <c r="J111" s="290" t="s">
        <v>77</v>
      </c>
      <c r="K111" s="292" t="s">
        <v>83</v>
      </c>
      <c r="L111" s="293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291"/>
      <c r="K112" s="294"/>
      <c r="L112" s="295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6"/>
      <c r="L113" s="297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1"/>
  <sheetViews>
    <sheetView showGridLines="0" tabSelected="1" zoomScale="70" zoomScaleNormal="70" zoomScalePageLayoutView="0" workbookViewId="0" topLeftCell="A1">
      <selection activeCell="A181" sqref="A181:G181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521" t="s">
        <v>250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5" ht="17.25" customHeight="1">
      <c r="A6" s="521" t="s">
        <v>34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</row>
    <row r="7" spans="1:15" ht="17.25" customHeight="1">
      <c r="A7" s="522" t="s">
        <v>133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ht="17.25" customHeight="1">
      <c r="A8" s="521" t="s">
        <v>36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</row>
    <row r="9" spans="1:15" ht="17.25" customHeight="1">
      <c r="A9" s="521" t="s">
        <v>295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74"/>
      <c r="O10" s="275" t="s">
        <v>296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78" t="s">
        <v>145</v>
      </c>
      <c r="B12" s="378"/>
      <c r="C12" s="378"/>
      <c r="D12" s="378"/>
      <c r="E12" s="378"/>
      <c r="F12" s="378"/>
      <c r="G12" s="379"/>
      <c r="H12" s="384" t="s">
        <v>37</v>
      </c>
      <c r="I12" s="386"/>
      <c r="J12" s="384" t="s">
        <v>37</v>
      </c>
      <c r="K12" s="386"/>
      <c r="L12" s="399" t="s">
        <v>38</v>
      </c>
      <c r="M12" s="399"/>
      <c r="N12" s="374"/>
      <c r="O12" s="374"/>
    </row>
    <row r="13" spans="1:15" ht="17.25" customHeight="1">
      <c r="A13" s="380"/>
      <c r="B13" s="380"/>
      <c r="C13" s="380"/>
      <c r="D13" s="380"/>
      <c r="E13" s="380"/>
      <c r="F13" s="380"/>
      <c r="G13" s="381"/>
      <c r="H13" s="373" t="s">
        <v>40</v>
      </c>
      <c r="I13" s="354"/>
      <c r="J13" s="373" t="s">
        <v>41</v>
      </c>
      <c r="K13" s="354"/>
      <c r="L13" s="374" t="s">
        <v>44</v>
      </c>
      <c r="M13" s="374"/>
      <c r="N13" s="384" t="s">
        <v>43</v>
      </c>
      <c r="O13" s="374"/>
    </row>
    <row r="14" spans="1:15" ht="17.25" customHeight="1">
      <c r="A14" s="382"/>
      <c r="B14" s="382"/>
      <c r="C14" s="382"/>
      <c r="D14" s="382"/>
      <c r="E14" s="382"/>
      <c r="F14" s="382"/>
      <c r="G14" s="383"/>
      <c r="H14" s="377"/>
      <c r="I14" s="345"/>
      <c r="J14" s="377" t="s">
        <v>45</v>
      </c>
      <c r="K14" s="345"/>
      <c r="L14" s="344" t="s">
        <v>46</v>
      </c>
      <c r="M14" s="344"/>
      <c r="N14" s="373" t="s">
        <v>241</v>
      </c>
      <c r="O14" s="353"/>
    </row>
    <row r="15" spans="1:15" ht="17.25" customHeight="1">
      <c r="A15" s="527" t="s">
        <v>146</v>
      </c>
      <c r="B15" s="527"/>
      <c r="C15" s="527"/>
      <c r="D15" s="527"/>
      <c r="E15" s="527"/>
      <c r="F15" s="527"/>
      <c r="G15" s="527"/>
      <c r="H15" s="143"/>
      <c r="I15" s="211">
        <f>I16+I20+I23+I26</f>
        <v>68414183869</v>
      </c>
      <c r="J15" s="523">
        <f>J16+J20+J23+J26</f>
        <v>63640208563.380005</v>
      </c>
      <c r="K15" s="524">
        <f>K16+K20+K23+K26</f>
        <v>0</v>
      </c>
      <c r="L15" s="528">
        <f>L16+L20+L23+L26</f>
        <v>22270469534.69</v>
      </c>
      <c r="M15" s="529">
        <f>M16+M20+M23+M26</f>
        <v>0</v>
      </c>
      <c r="N15" s="525">
        <f>(L15/J15)*100</f>
        <v>34.99433775819667</v>
      </c>
      <c r="O15" s="526"/>
    </row>
    <row r="16" spans="1:15" ht="17.25" customHeight="1">
      <c r="A16" s="508" t="s">
        <v>147</v>
      </c>
      <c r="B16" s="508"/>
      <c r="C16" s="508"/>
      <c r="D16" s="508"/>
      <c r="E16" s="508"/>
      <c r="F16" s="508"/>
      <c r="G16" s="508"/>
      <c r="H16" s="144"/>
      <c r="I16" s="212">
        <f>I17+I18+I19</f>
        <v>58663366950</v>
      </c>
      <c r="J16" s="358">
        <f>J17+J18+J19</f>
        <v>53063992035.11</v>
      </c>
      <c r="K16" s="359">
        <f>K17+K18+K19</f>
        <v>0</v>
      </c>
      <c r="L16" s="360">
        <f>L17+L18+L19</f>
        <v>17355612334.56</v>
      </c>
      <c r="M16" s="361">
        <f>M17+M18+M19</f>
        <v>0</v>
      </c>
      <c r="N16" s="365">
        <f aca="true" t="shared" si="0" ref="N16:N37">(L16/J16)*100</f>
        <v>32.70694809971438</v>
      </c>
      <c r="O16" s="366"/>
    </row>
    <row r="17" spans="1:15" ht="17.25" customHeight="1">
      <c r="A17" s="510" t="s">
        <v>148</v>
      </c>
      <c r="B17" s="510"/>
      <c r="C17" s="510"/>
      <c r="D17" s="510"/>
      <c r="E17" s="510"/>
      <c r="F17" s="510"/>
      <c r="G17" s="510"/>
      <c r="H17" s="144"/>
      <c r="I17" s="212">
        <v>49639237912</v>
      </c>
      <c r="J17" s="333">
        <v>46147183851.36</v>
      </c>
      <c r="K17" s="364"/>
      <c r="L17" s="375">
        <v>15037654662.43</v>
      </c>
      <c r="M17" s="376"/>
      <c r="N17" s="365">
        <f>(L17/J17)*100</f>
        <v>32.586288929062846</v>
      </c>
      <c r="O17" s="366"/>
    </row>
    <row r="18" spans="1:15" ht="17.25" customHeight="1">
      <c r="A18" s="510" t="s">
        <v>149</v>
      </c>
      <c r="B18" s="510"/>
      <c r="C18" s="510"/>
      <c r="D18" s="510"/>
      <c r="E18" s="510"/>
      <c r="F18" s="510"/>
      <c r="G18" s="510"/>
      <c r="H18" s="144"/>
      <c r="I18" s="212">
        <v>2899704136</v>
      </c>
      <c r="J18" s="333">
        <v>668741356.27</v>
      </c>
      <c r="K18" s="364"/>
      <c r="L18" s="375">
        <v>238657384.77</v>
      </c>
      <c r="M18" s="376"/>
      <c r="N18" s="365">
        <f t="shared" si="0"/>
        <v>35.68754684189797</v>
      </c>
      <c r="O18" s="366"/>
    </row>
    <row r="19" spans="1:15" ht="17.25" customHeight="1">
      <c r="A19" s="508" t="s">
        <v>150</v>
      </c>
      <c r="B19" s="508"/>
      <c r="C19" s="508"/>
      <c r="D19" s="508"/>
      <c r="E19" s="508"/>
      <c r="F19" s="508"/>
      <c r="G19" s="508"/>
      <c r="H19" s="144"/>
      <c r="I19" s="212">
        <v>6124424902</v>
      </c>
      <c r="J19" s="333">
        <v>6248066827.48</v>
      </c>
      <c r="K19" s="364"/>
      <c r="L19" s="375">
        <v>2079300287.36</v>
      </c>
      <c r="M19" s="376"/>
      <c r="N19" s="365">
        <f t="shared" si="0"/>
        <v>33.27909807582249</v>
      </c>
      <c r="O19" s="366"/>
    </row>
    <row r="20" spans="1:15" ht="17.25" customHeight="1">
      <c r="A20" s="510" t="s">
        <v>151</v>
      </c>
      <c r="B20" s="510"/>
      <c r="C20" s="510"/>
      <c r="D20" s="510"/>
      <c r="E20" s="510"/>
      <c r="F20" s="510"/>
      <c r="G20" s="510"/>
      <c r="H20" s="144"/>
      <c r="I20" s="212">
        <f>I21+I22</f>
        <v>1690701316</v>
      </c>
      <c r="J20" s="358">
        <f>J21+J22</f>
        <v>1560122449.29</v>
      </c>
      <c r="K20" s="359">
        <f>K21+K22</f>
        <v>0</v>
      </c>
      <c r="L20" s="360">
        <f>L21+L22</f>
        <v>414647806.87</v>
      </c>
      <c r="M20" s="361">
        <f>M21+M22</f>
        <v>0</v>
      </c>
      <c r="N20" s="365">
        <f t="shared" si="0"/>
        <v>26.577901437076502</v>
      </c>
      <c r="O20" s="366"/>
    </row>
    <row r="21" spans="1:15" ht="17.25" customHeight="1">
      <c r="A21" s="510" t="s">
        <v>152</v>
      </c>
      <c r="B21" s="510"/>
      <c r="C21" s="510"/>
      <c r="D21" s="510"/>
      <c r="E21" s="510"/>
      <c r="F21" s="510"/>
      <c r="G21" s="510"/>
      <c r="H21" s="144"/>
      <c r="I21" s="212">
        <v>1642959803</v>
      </c>
      <c r="J21" s="333">
        <v>1516367132.08</v>
      </c>
      <c r="K21" s="364"/>
      <c r="L21" s="375">
        <v>397527553.36</v>
      </c>
      <c r="M21" s="376"/>
      <c r="N21" s="365">
        <f t="shared" si="0"/>
        <v>26.215785409085708</v>
      </c>
      <c r="O21" s="366"/>
    </row>
    <row r="22" spans="1:15" ht="17.25" customHeight="1">
      <c r="A22" s="510" t="s">
        <v>153</v>
      </c>
      <c r="B22" s="510"/>
      <c r="C22" s="510"/>
      <c r="D22" s="510"/>
      <c r="E22" s="510"/>
      <c r="F22" s="510"/>
      <c r="G22" s="510"/>
      <c r="H22" s="144"/>
      <c r="I22" s="212">
        <v>47741513</v>
      </c>
      <c r="J22" s="333">
        <v>43755317.21</v>
      </c>
      <c r="K22" s="364"/>
      <c r="L22" s="375">
        <v>17120253.51</v>
      </c>
      <c r="M22" s="376"/>
      <c r="N22" s="365">
        <f t="shared" si="0"/>
        <v>39.12725264413642</v>
      </c>
      <c r="O22" s="366"/>
    </row>
    <row r="23" spans="1:15" ht="17.25" customHeight="1">
      <c r="A23" s="510" t="s">
        <v>154</v>
      </c>
      <c r="B23" s="510"/>
      <c r="C23" s="510"/>
      <c r="D23" s="510"/>
      <c r="E23" s="510"/>
      <c r="F23" s="510"/>
      <c r="G23" s="510"/>
      <c r="H23" s="144"/>
      <c r="I23" s="212">
        <f>I24+I25</f>
        <v>3367624201</v>
      </c>
      <c r="J23" s="358">
        <f>J24+J25</f>
        <v>3880185847.04</v>
      </c>
      <c r="K23" s="359">
        <f>K24+K25</f>
        <v>0</v>
      </c>
      <c r="L23" s="360">
        <f>L24+L25</f>
        <v>2925779066.7799997</v>
      </c>
      <c r="M23" s="361">
        <f>M24+M25</f>
        <v>0</v>
      </c>
      <c r="N23" s="365">
        <f t="shared" si="0"/>
        <v>75.40306526843116</v>
      </c>
      <c r="O23" s="366"/>
    </row>
    <row r="24" spans="1:15" ht="17.25" customHeight="1">
      <c r="A24" s="510" t="s">
        <v>155</v>
      </c>
      <c r="B24" s="510"/>
      <c r="C24" s="510"/>
      <c r="D24" s="510"/>
      <c r="E24" s="510"/>
      <c r="F24" s="510"/>
      <c r="G24" s="510"/>
      <c r="H24" s="144"/>
      <c r="I24" s="212">
        <v>3052006068</v>
      </c>
      <c r="J24" s="333">
        <v>3586174664.87</v>
      </c>
      <c r="K24" s="364"/>
      <c r="L24" s="375">
        <v>2792750541.58</v>
      </c>
      <c r="M24" s="376"/>
      <c r="N24" s="365">
        <f t="shared" si="0"/>
        <v>77.87547463701794</v>
      </c>
      <c r="O24" s="366"/>
    </row>
    <row r="25" spans="1:15" ht="17.25" customHeight="1">
      <c r="A25" s="510" t="s">
        <v>156</v>
      </c>
      <c r="B25" s="510"/>
      <c r="C25" s="510"/>
      <c r="D25" s="510"/>
      <c r="E25" s="510"/>
      <c r="F25" s="510"/>
      <c r="G25" s="510"/>
      <c r="H25" s="144"/>
      <c r="I25" s="212">
        <v>315618133</v>
      </c>
      <c r="J25" s="333">
        <v>294011182.17</v>
      </c>
      <c r="K25" s="364"/>
      <c r="L25" s="375">
        <v>133028525.2</v>
      </c>
      <c r="M25" s="376"/>
      <c r="N25" s="365">
        <f t="shared" si="0"/>
        <v>45.246076771012625</v>
      </c>
      <c r="O25" s="366"/>
    </row>
    <row r="26" spans="1:15" ht="17.25" customHeight="1">
      <c r="A26" s="508" t="s">
        <v>157</v>
      </c>
      <c r="B26" s="508"/>
      <c r="C26" s="508"/>
      <c r="D26" s="508"/>
      <c r="E26" s="508"/>
      <c r="F26" s="508"/>
      <c r="G26" s="508"/>
      <c r="H26" s="144"/>
      <c r="I26" s="212">
        <v>4692491402</v>
      </c>
      <c r="J26" s="333">
        <v>5135908231.94</v>
      </c>
      <c r="K26" s="364"/>
      <c r="L26" s="333">
        <v>1574430326.48</v>
      </c>
      <c r="M26" s="364"/>
      <c r="N26" s="365">
        <f t="shared" si="0"/>
        <v>30.655343814141446</v>
      </c>
      <c r="O26" s="366"/>
    </row>
    <row r="27" spans="1:15" ht="17.25" customHeight="1">
      <c r="A27" s="516" t="s">
        <v>75</v>
      </c>
      <c r="B27" s="516"/>
      <c r="C27" s="516"/>
      <c r="D27" s="516"/>
      <c r="E27" s="516"/>
      <c r="F27" s="516"/>
      <c r="G27" s="516"/>
      <c r="H27" s="145"/>
      <c r="I27" s="213">
        <f>I28+I29+I30</f>
        <v>3709121269</v>
      </c>
      <c r="J27" s="512">
        <f>J28+J29+J30</f>
        <v>4024555633.8</v>
      </c>
      <c r="K27" s="513">
        <f>K28+K29+K30</f>
        <v>0</v>
      </c>
      <c r="L27" s="519">
        <f>L28+L29+L30</f>
        <v>1313312238.1100001</v>
      </c>
      <c r="M27" s="520">
        <f>M28+M29+M30</f>
        <v>0</v>
      </c>
      <c r="N27" s="517">
        <f t="shared" si="0"/>
        <v>32.632478156848485</v>
      </c>
      <c r="O27" s="518"/>
    </row>
    <row r="28" spans="1:15" ht="17.25" customHeight="1">
      <c r="A28" s="510" t="s">
        <v>158</v>
      </c>
      <c r="B28" s="510"/>
      <c r="C28" s="510"/>
      <c r="D28" s="510"/>
      <c r="E28" s="510"/>
      <c r="F28" s="510"/>
      <c r="G28" s="510"/>
      <c r="H28" s="144"/>
      <c r="I28" s="212">
        <v>1994049869</v>
      </c>
      <c r="J28" s="333">
        <v>2531427604.75</v>
      </c>
      <c r="K28" s="364"/>
      <c r="L28" s="375">
        <v>861830743.24</v>
      </c>
      <c r="M28" s="376"/>
      <c r="N28" s="365">
        <f t="shared" si="0"/>
        <v>34.04524552165153</v>
      </c>
      <c r="O28" s="366"/>
    </row>
    <row r="29" spans="1:15" ht="17.25" customHeight="1">
      <c r="A29" s="510" t="s">
        <v>159</v>
      </c>
      <c r="B29" s="510"/>
      <c r="C29" s="510"/>
      <c r="D29" s="510"/>
      <c r="E29" s="510"/>
      <c r="F29" s="510"/>
      <c r="G29" s="510"/>
      <c r="H29" s="146"/>
      <c r="I29" s="212">
        <v>1715071400</v>
      </c>
      <c r="J29" s="333">
        <v>1493128029.05</v>
      </c>
      <c r="K29" s="364"/>
      <c r="L29" s="375">
        <v>451481494.87</v>
      </c>
      <c r="M29" s="376"/>
      <c r="N29" s="365">
        <f t="shared" si="0"/>
        <v>30.23729285674547</v>
      </c>
      <c r="O29" s="366"/>
    </row>
    <row r="30" spans="1:15" ht="17.25" customHeight="1">
      <c r="A30" s="510" t="s">
        <v>184</v>
      </c>
      <c r="B30" s="510"/>
      <c r="C30" s="510"/>
      <c r="D30" s="510"/>
      <c r="E30" s="510"/>
      <c r="F30" s="510"/>
      <c r="G30" s="510"/>
      <c r="H30" s="197"/>
      <c r="I30" s="212">
        <f>I31+I32</f>
        <v>0</v>
      </c>
      <c r="J30" s="358">
        <f>J31+J32</f>
        <v>0</v>
      </c>
      <c r="K30" s="359">
        <f>K31+K32</f>
        <v>0</v>
      </c>
      <c r="L30" s="360">
        <f>L31+L32</f>
        <v>0</v>
      </c>
      <c r="M30" s="361">
        <f>M31+M32</f>
        <v>0</v>
      </c>
      <c r="N30" s="356">
        <v>0</v>
      </c>
      <c r="O30" s="357"/>
    </row>
    <row r="31" spans="1:15" ht="17.25" customHeight="1">
      <c r="A31" s="510" t="s">
        <v>220</v>
      </c>
      <c r="B31" s="510"/>
      <c r="C31" s="510"/>
      <c r="D31" s="510"/>
      <c r="E31" s="510"/>
      <c r="F31" s="510"/>
      <c r="G31" s="510"/>
      <c r="H31" s="198"/>
      <c r="I31" s="212">
        <v>0</v>
      </c>
      <c r="J31" s="358">
        <v>0</v>
      </c>
      <c r="K31" s="359"/>
      <c r="L31" s="360">
        <v>0</v>
      </c>
      <c r="M31" s="361"/>
      <c r="N31" s="356">
        <v>0</v>
      </c>
      <c r="O31" s="357"/>
    </row>
    <row r="32" spans="1:15" ht="17.25" customHeight="1">
      <c r="A32" s="510" t="s">
        <v>221</v>
      </c>
      <c r="B32" s="510"/>
      <c r="C32" s="510"/>
      <c r="D32" s="510"/>
      <c r="E32" s="510"/>
      <c r="F32" s="510"/>
      <c r="G32" s="510"/>
      <c r="H32" s="198"/>
      <c r="I32" s="212">
        <v>0</v>
      </c>
      <c r="J32" s="358">
        <v>0</v>
      </c>
      <c r="K32" s="359"/>
      <c r="L32" s="360">
        <v>0</v>
      </c>
      <c r="M32" s="361"/>
      <c r="N32" s="356">
        <v>0</v>
      </c>
      <c r="O32" s="357"/>
    </row>
    <row r="33" spans="1:15" ht="17.25" customHeight="1">
      <c r="A33" s="511" t="s">
        <v>76</v>
      </c>
      <c r="B33" s="511"/>
      <c r="C33" s="511"/>
      <c r="D33" s="511"/>
      <c r="E33" s="511"/>
      <c r="F33" s="511"/>
      <c r="G33" s="511"/>
      <c r="H33" s="145"/>
      <c r="I33" s="213">
        <f>I34+I35+I36</f>
        <v>15165228553</v>
      </c>
      <c r="J33" s="512">
        <f>J34+J35+J36</f>
        <v>13979632872.830002</v>
      </c>
      <c r="K33" s="513">
        <f>K34+K35+K36</f>
        <v>0</v>
      </c>
      <c r="L33" s="519">
        <f>L34+L35+L36</f>
        <v>5382085146.28</v>
      </c>
      <c r="M33" s="520">
        <f>M34+M35+M36</f>
        <v>0</v>
      </c>
      <c r="N33" s="517">
        <f t="shared" si="0"/>
        <v>38.49947416530735</v>
      </c>
      <c r="O33" s="518"/>
    </row>
    <row r="34" spans="1:15" ht="17.25" customHeight="1">
      <c r="A34" s="508" t="s">
        <v>232</v>
      </c>
      <c r="B34" s="508"/>
      <c r="C34" s="508"/>
      <c r="D34" s="508"/>
      <c r="E34" s="508"/>
      <c r="F34" s="508"/>
      <c r="G34" s="508"/>
      <c r="H34" s="144"/>
      <c r="I34" s="212">
        <v>13053011455</v>
      </c>
      <c r="J34" s="333">
        <v>11666453665.54</v>
      </c>
      <c r="K34" s="364"/>
      <c r="L34" s="375">
        <v>3806384927.51</v>
      </c>
      <c r="M34" s="376"/>
      <c r="N34" s="365">
        <f t="shared" si="0"/>
        <v>32.6267521959409</v>
      </c>
      <c r="O34" s="366"/>
    </row>
    <row r="35" spans="1:15" ht="17.25" customHeight="1">
      <c r="A35" s="508" t="s">
        <v>160</v>
      </c>
      <c r="B35" s="508"/>
      <c r="C35" s="508"/>
      <c r="D35" s="508"/>
      <c r="E35" s="508"/>
      <c r="F35" s="508"/>
      <c r="G35" s="508"/>
      <c r="H35" s="144"/>
      <c r="I35" s="212">
        <v>1683449247</v>
      </c>
      <c r="J35" s="333">
        <v>1939897200.03</v>
      </c>
      <c r="K35" s="364"/>
      <c r="L35" s="375">
        <v>1462829845.23</v>
      </c>
      <c r="M35" s="376"/>
      <c r="N35" s="365">
        <f t="shared" si="0"/>
        <v>75.4075960936166</v>
      </c>
      <c r="O35" s="366"/>
    </row>
    <row r="36" spans="1:15" ht="17.25" customHeight="1">
      <c r="A36" s="509" t="s">
        <v>161</v>
      </c>
      <c r="B36" s="509"/>
      <c r="C36" s="509"/>
      <c r="D36" s="509"/>
      <c r="E36" s="509"/>
      <c r="F36" s="509"/>
      <c r="G36" s="509"/>
      <c r="H36" s="147"/>
      <c r="I36" s="214">
        <v>428767851</v>
      </c>
      <c r="J36" s="369">
        <v>373282007.26</v>
      </c>
      <c r="K36" s="370"/>
      <c r="L36" s="371">
        <v>112870373.54</v>
      </c>
      <c r="M36" s="372"/>
      <c r="N36" s="514">
        <f t="shared" si="0"/>
        <v>30.2372928093968</v>
      </c>
      <c r="O36" s="515"/>
    </row>
    <row r="37" spans="1:21" ht="17.25" customHeight="1">
      <c r="A37" s="342" t="s">
        <v>162</v>
      </c>
      <c r="B37" s="342"/>
      <c r="C37" s="342"/>
      <c r="D37" s="342"/>
      <c r="E37" s="342"/>
      <c r="F37" s="342"/>
      <c r="G37" s="348"/>
      <c r="H37" s="148"/>
      <c r="I37" s="215">
        <f>I15+I27-I33</f>
        <v>56958076585</v>
      </c>
      <c r="J37" s="346">
        <f>J15+J27-J33</f>
        <v>53685131324.350006</v>
      </c>
      <c r="K37" s="347">
        <f>K15+K27-K33</f>
        <v>0</v>
      </c>
      <c r="L37" s="346">
        <f>L15+L27-L33</f>
        <v>18201696626.52</v>
      </c>
      <c r="M37" s="347">
        <f>M15+M27-M33</f>
        <v>0</v>
      </c>
      <c r="N37" s="337">
        <f t="shared" si="0"/>
        <v>33.90453963230643</v>
      </c>
      <c r="O37" s="355"/>
      <c r="Q37" s="530"/>
      <c r="R37" s="530"/>
      <c r="S37" s="530"/>
      <c r="T37" s="531"/>
      <c r="U37" s="531"/>
    </row>
    <row r="38" spans="1:21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530"/>
      <c r="R38" s="530"/>
      <c r="S38" s="530"/>
      <c r="T38" s="531"/>
      <c r="U38" s="531"/>
    </row>
    <row r="39" spans="1:21" ht="17.25" customHeight="1">
      <c r="A39" s="378" t="s">
        <v>163</v>
      </c>
      <c r="B39" s="378"/>
      <c r="C39" s="378"/>
      <c r="D39" s="378"/>
      <c r="E39" s="378"/>
      <c r="F39" s="378"/>
      <c r="G39" s="379"/>
      <c r="H39" s="150" t="s">
        <v>248</v>
      </c>
      <c r="I39" s="150" t="s">
        <v>249</v>
      </c>
      <c r="J39" s="409" t="s">
        <v>55</v>
      </c>
      <c r="K39" s="410"/>
      <c r="L39" s="409" t="s">
        <v>56</v>
      </c>
      <c r="M39" s="410"/>
      <c r="N39" s="409" t="s">
        <v>134</v>
      </c>
      <c r="O39" s="399"/>
      <c r="P39" s="133"/>
      <c r="Q39" s="530"/>
      <c r="R39" s="530"/>
      <c r="S39" s="530"/>
      <c r="T39" s="531"/>
      <c r="U39" s="531"/>
    </row>
    <row r="40" spans="1:16" ht="17.25" customHeight="1">
      <c r="A40" s="380"/>
      <c r="B40" s="380"/>
      <c r="C40" s="380"/>
      <c r="D40" s="380"/>
      <c r="E40" s="380"/>
      <c r="F40" s="380"/>
      <c r="G40" s="381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82"/>
      <c r="B41" s="382"/>
      <c r="C41" s="382"/>
      <c r="D41" s="382"/>
      <c r="E41" s="382"/>
      <c r="F41" s="382"/>
      <c r="G41" s="383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507" t="s">
        <v>164</v>
      </c>
      <c r="B42" s="507"/>
      <c r="C42" s="507"/>
      <c r="D42" s="507"/>
      <c r="E42" s="507"/>
      <c r="F42" s="507"/>
      <c r="G42" s="507"/>
      <c r="H42" s="218">
        <f>H43+H44</f>
        <v>408801380</v>
      </c>
      <c r="I42" s="219">
        <f>I43+I44</f>
        <v>350896360</v>
      </c>
      <c r="J42" s="220">
        <f>J43+J44</f>
        <v>19100530.3</v>
      </c>
      <c r="K42" s="200">
        <f>(J42/I42)*100</f>
        <v>5.443353786856039</v>
      </c>
      <c r="L42" s="160">
        <f>L43+L44</f>
        <v>19100530.3</v>
      </c>
      <c r="M42" s="200">
        <f>(L42/I42)*100</f>
        <v>5.443353786856039</v>
      </c>
      <c r="N42" s="250">
        <f>N43+N44</f>
        <v>19100530.3</v>
      </c>
      <c r="O42" s="199">
        <f>(N42/I42)*100</f>
        <v>5.443353786856039</v>
      </c>
      <c r="P42" s="133"/>
    </row>
    <row r="43" spans="1:16" ht="17.25" customHeight="1">
      <c r="A43" s="489" t="s">
        <v>135</v>
      </c>
      <c r="B43" s="489"/>
      <c r="C43" s="489"/>
      <c r="D43" s="489"/>
      <c r="E43" s="489"/>
      <c r="F43" s="489"/>
      <c r="G43" s="391"/>
      <c r="H43" s="221">
        <v>264087321</v>
      </c>
      <c r="I43" s="222">
        <v>236182301</v>
      </c>
      <c r="J43" s="220">
        <v>42</v>
      </c>
      <c r="K43" s="201">
        <f aca="true" t="shared" si="1" ref="K43:K63">(J43/I43)*100</f>
        <v>1.7782873577813098E-05</v>
      </c>
      <c r="L43" s="160">
        <f>42</f>
        <v>42</v>
      </c>
      <c r="M43" s="201">
        <f aca="true" t="shared" si="2" ref="M43:M63">(L43/I43)*100</f>
        <v>1.7782873577813098E-05</v>
      </c>
      <c r="N43" s="161">
        <f>42</f>
        <v>42</v>
      </c>
      <c r="O43" s="199">
        <f aca="true" t="shared" si="3" ref="O43:O63">(N43/I43)*100</f>
        <v>1.7782873577813098E-05</v>
      </c>
      <c r="P43" s="133"/>
    </row>
    <row r="44" spans="1:16" ht="17.25" customHeight="1">
      <c r="A44" s="489" t="s">
        <v>136</v>
      </c>
      <c r="B44" s="489"/>
      <c r="C44" s="489"/>
      <c r="D44" s="489"/>
      <c r="E44" s="489"/>
      <c r="F44" s="489"/>
      <c r="G44" s="391"/>
      <c r="H44" s="221">
        <v>144714059</v>
      </c>
      <c r="I44" s="222">
        <v>114714059</v>
      </c>
      <c r="J44" s="220">
        <v>19100488.3</v>
      </c>
      <c r="K44" s="201">
        <f t="shared" si="1"/>
        <v>16.650520839821386</v>
      </c>
      <c r="L44" s="160">
        <v>19100488.3</v>
      </c>
      <c r="M44" s="201">
        <f t="shared" si="2"/>
        <v>16.650520839821386</v>
      </c>
      <c r="N44" s="161">
        <v>19100488.3</v>
      </c>
      <c r="O44" s="199">
        <f t="shared" si="3"/>
        <v>16.650520839821386</v>
      </c>
      <c r="P44" s="133"/>
    </row>
    <row r="45" spans="1:16" ht="17.25" customHeight="1">
      <c r="A45" s="490" t="s">
        <v>165</v>
      </c>
      <c r="B45" s="490"/>
      <c r="C45" s="490"/>
      <c r="D45" s="490"/>
      <c r="E45" s="490"/>
      <c r="F45" s="490"/>
      <c r="G45" s="367"/>
      <c r="H45" s="221">
        <f>H46+H47</f>
        <v>4894987891</v>
      </c>
      <c r="I45" s="222">
        <f>I46+I47</f>
        <v>4928077245.14</v>
      </c>
      <c r="J45" s="220">
        <f>J46+J47</f>
        <v>1535195282.86</v>
      </c>
      <c r="K45" s="161">
        <f t="shared" si="1"/>
        <v>31.152013381567578</v>
      </c>
      <c r="L45" s="160">
        <f>L46+L47</f>
        <v>1278604153.69</v>
      </c>
      <c r="M45" s="161">
        <f t="shared" si="2"/>
        <v>25.945294484800158</v>
      </c>
      <c r="N45" s="161">
        <f>N46+N47</f>
        <v>1073614581.5899999</v>
      </c>
      <c r="O45" s="160">
        <f t="shared" si="3"/>
        <v>21.78566869358193</v>
      </c>
      <c r="P45" s="133"/>
    </row>
    <row r="46" spans="1:16" ht="17.25" customHeight="1">
      <c r="A46" s="489" t="s">
        <v>135</v>
      </c>
      <c r="B46" s="489"/>
      <c r="C46" s="489"/>
      <c r="D46" s="489"/>
      <c r="E46" s="489"/>
      <c r="F46" s="489"/>
      <c r="G46" s="391"/>
      <c r="H46" s="221">
        <v>4092525030</v>
      </c>
      <c r="I46" s="222">
        <v>4074659573.42</v>
      </c>
      <c r="J46" s="220">
        <v>1417859730</v>
      </c>
      <c r="K46" s="161">
        <f t="shared" si="1"/>
        <v>34.797010755181745</v>
      </c>
      <c r="L46" s="160">
        <v>1162600659.06</v>
      </c>
      <c r="M46" s="161">
        <f t="shared" si="2"/>
        <v>28.532461132309756</v>
      </c>
      <c r="N46" s="161">
        <v>957615862.56</v>
      </c>
      <c r="O46" s="160">
        <f t="shared" si="3"/>
        <v>23.501739109857475</v>
      </c>
      <c r="P46" s="133"/>
    </row>
    <row r="47" spans="1:16" ht="17.25" customHeight="1">
      <c r="A47" s="489" t="s">
        <v>137</v>
      </c>
      <c r="B47" s="489"/>
      <c r="C47" s="489"/>
      <c r="D47" s="489"/>
      <c r="E47" s="489"/>
      <c r="F47" s="489"/>
      <c r="G47" s="391"/>
      <c r="H47" s="221">
        <v>802462861</v>
      </c>
      <c r="I47" s="222">
        <v>853417671.72</v>
      </c>
      <c r="J47" s="220">
        <v>117335552.86</v>
      </c>
      <c r="K47" s="161">
        <f t="shared" si="1"/>
        <v>13.748901241231493</v>
      </c>
      <c r="L47" s="160">
        <v>116003494.63</v>
      </c>
      <c r="M47" s="201">
        <f t="shared" si="2"/>
        <v>13.592816093930132</v>
      </c>
      <c r="N47" s="161">
        <v>115998719.03</v>
      </c>
      <c r="O47" s="199">
        <f t="shared" si="3"/>
        <v>13.592256508611216</v>
      </c>
      <c r="P47" s="133"/>
    </row>
    <row r="48" spans="1:16" ht="17.25" customHeight="1">
      <c r="A48" s="490" t="s">
        <v>166</v>
      </c>
      <c r="B48" s="490"/>
      <c r="C48" s="490"/>
      <c r="D48" s="490"/>
      <c r="E48" s="490"/>
      <c r="F48" s="490"/>
      <c r="G48" s="367"/>
      <c r="H48" s="221">
        <f>H49+H50</f>
        <v>97551422</v>
      </c>
      <c r="I48" s="222">
        <f>I49+I50</f>
        <v>97651422</v>
      </c>
      <c r="J48" s="220">
        <f>J49+J50</f>
        <v>79623926.46</v>
      </c>
      <c r="K48" s="161">
        <f t="shared" si="1"/>
        <v>81.53893187546208</v>
      </c>
      <c r="L48" s="160">
        <f>L49+L50</f>
        <v>64455893.58</v>
      </c>
      <c r="M48" s="161">
        <f t="shared" si="2"/>
        <v>66.0060982829313</v>
      </c>
      <c r="N48" s="161">
        <f>N49+N50</f>
        <v>35403317.92</v>
      </c>
      <c r="O48" s="160">
        <f t="shared" si="3"/>
        <v>36.25478994048853</v>
      </c>
      <c r="P48" s="133"/>
    </row>
    <row r="49" spans="1:16" ht="17.25" customHeight="1">
      <c r="A49" s="489" t="s">
        <v>135</v>
      </c>
      <c r="B49" s="489"/>
      <c r="C49" s="489"/>
      <c r="D49" s="489"/>
      <c r="E49" s="489"/>
      <c r="F49" s="489"/>
      <c r="G49" s="391"/>
      <c r="H49" s="221">
        <v>97551422</v>
      </c>
      <c r="I49" s="222">
        <v>95651422</v>
      </c>
      <c r="J49" s="220">
        <v>78147726.46</v>
      </c>
      <c r="K49" s="161">
        <f t="shared" si="1"/>
        <v>81.70053808504801</v>
      </c>
      <c r="L49" s="160">
        <v>62979693.58</v>
      </c>
      <c r="M49" s="161">
        <f t="shared" si="2"/>
        <v>65.8429245097893</v>
      </c>
      <c r="N49" s="161">
        <v>33927117.92</v>
      </c>
      <c r="O49" s="160">
        <f t="shared" si="3"/>
        <v>35.46953846645375</v>
      </c>
      <c r="P49" s="133"/>
    </row>
    <row r="50" spans="1:16" ht="17.25" customHeight="1">
      <c r="A50" s="489" t="s">
        <v>137</v>
      </c>
      <c r="B50" s="489"/>
      <c r="C50" s="489"/>
      <c r="D50" s="489"/>
      <c r="E50" s="489"/>
      <c r="F50" s="489"/>
      <c r="G50" s="391"/>
      <c r="H50" s="222">
        <v>0</v>
      </c>
      <c r="I50" s="222">
        <v>2000000</v>
      </c>
      <c r="J50" s="220">
        <v>1476200</v>
      </c>
      <c r="K50" s="201">
        <v>0</v>
      </c>
      <c r="L50" s="160">
        <v>1476200</v>
      </c>
      <c r="M50" s="201">
        <v>0</v>
      </c>
      <c r="N50" s="161">
        <v>1476200</v>
      </c>
      <c r="O50" s="199">
        <v>0</v>
      </c>
      <c r="P50" s="133"/>
    </row>
    <row r="51" spans="1:16" ht="17.25" customHeight="1">
      <c r="A51" s="490" t="s">
        <v>167</v>
      </c>
      <c r="B51" s="490"/>
      <c r="C51" s="490"/>
      <c r="D51" s="490"/>
      <c r="E51" s="490"/>
      <c r="F51" s="490"/>
      <c r="G51" s="367"/>
      <c r="H51" s="221">
        <f>H52+H53</f>
        <v>590000</v>
      </c>
      <c r="I51" s="222">
        <f>I52+I53</f>
        <v>696949.16</v>
      </c>
      <c r="J51" s="220">
        <f>J52+J53</f>
        <v>0</v>
      </c>
      <c r="K51" s="161">
        <f t="shared" si="1"/>
        <v>0</v>
      </c>
      <c r="L51" s="160">
        <f>L52+L53</f>
        <v>0</v>
      </c>
      <c r="M51" s="161">
        <f t="shared" si="2"/>
        <v>0</v>
      </c>
      <c r="N51" s="161">
        <f>N52+N53</f>
        <v>0</v>
      </c>
      <c r="O51" s="160">
        <f t="shared" si="3"/>
        <v>0</v>
      </c>
      <c r="P51" s="133"/>
    </row>
    <row r="52" spans="1:16" ht="17.25" customHeight="1">
      <c r="A52" s="489" t="s">
        <v>135</v>
      </c>
      <c r="B52" s="489"/>
      <c r="C52" s="489"/>
      <c r="D52" s="489"/>
      <c r="E52" s="489"/>
      <c r="F52" s="489"/>
      <c r="G52" s="391"/>
      <c r="H52" s="221">
        <v>500000</v>
      </c>
      <c r="I52" s="222">
        <v>606949.16</v>
      </c>
      <c r="J52" s="220">
        <v>0</v>
      </c>
      <c r="K52" s="161">
        <f t="shared" si="1"/>
        <v>0</v>
      </c>
      <c r="L52" s="160">
        <v>0</v>
      </c>
      <c r="M52" s="161">
        <f t="shared" si="2"/>
        <v>0</v>
      </c>
      <c r="N52" s="161">
        <v>0</v>
      </c>
      <c r="O52" s="160">
        <f t="shared" si="3"/>
        <v>0</v>
      </c>
      <c r="P52" s="133"/>
    </row>
    <row r="53" spans="1:16" ht="17.25" customHeight="1">
      <c r="A53" s="489" t="s">
        <v>137</v>
      </c>
      <c r="B53" s="489"/>
      <c r="C53" s="489"/>
      <c r="D53" s="489"/>
      <c r="E53" s="489"/>
      <c r="F53" s="489"/>
      <c r="G53" s="489"/>
      <c r="H53" s="221">
        <v>90000</v>
      </c>
      <c r="I53" s="222">
        <v>90000</v>
      </c>
      <c r="J53" s="220">
        <v>0</v>
      </c>
      <c r="K53" s="201">
        <f t="shared" si="1"/>
        <v>0</v>
      </c>
      <c r="L53" s="160">
        <v>0</v>
      </c>
      <c r="M53" s="201">
        <f t="shared" si="2"/>
        <v>0</v>
      </c>
      <c r="N53" s="161">
        <v>0</v>
      </c>
      <c r="O53" s="199">
        <f t="shared" si="3"/>
        <v>0</v>
      </c>
      <c r="P53" s="133"/>
    </row>
    <row r="54" spans="1:16" ht="17.25" customHeight="1">
      <c r="A54" s="490" t="s">
        <v>168</v>
      </c>
      <c r="B54" s="490"/>
      <c r="C54" s="490"/>
      <c r="D54" s="490"/>
      <c r="E54" s="490"/>
      <c r="F54" s="490"/>
      <c r="G54" s="367"/>
      <c r="H54" s="221">
        <f>H55+H56</f>
        <v>105221837</v>
      </c>
      <c r="I54" s="222">
        <f>I55+I56</f>
        <v>130830553.7</v>
      </c>
      <c r="J54" s="220">
        <f>J55+J56</f>
        <v>57195289.38</v>
      </c>
      <c r="K54" s="161">
        <f t="shared" si="1"/>
        <v>43.71707354472505</v>
      </c>
      <c r="L54" s="160">
        <f>L55+L56</f>
        <v>57064810.43</v>
      </c>
      <c r="M54" s="161">
        <f t="shared" si="2"/>
        <v>43.61734229211628</v>
      </c>
      <c r="N54" s="161">
        <f>N55+N56</f>
        <v>57050634.57</v>
      </c>
      <c r="O54" s="160">
        <f t="shared" si="3"/>
        <v>43.60650700968485</v>
      </c>
      <c r="P54" s="133"/>
    </row>
    <row r="55" spans="1:16" ht="17.25" customHeight="1">
      <c r="A55" s="489" t="s">
        <v>135</v>
      </c>
      <c r="B55" s="489"/>
      <c r="C55" s="489"/>
      <c r="D55" s="489"/>
      <c r="E55" s="489"/>
      <c r="F55" s="489"/>
      <c r="G55" s="391"/>
      <c r="H55" s="221">
        <v>95583360</v>
      </c>
      <c r="I55" s="222">
        <v>121192076.7</v>
      </c>
      <c r="J55" s="220">
        <v>56959789.38</v>
      </c>
      <c r="K55" s="161">
        <f t="shared" si="1"/>
        <v>46.99959843166876</v>
      </c>
      <c r="L55" s="160">
        <v>56829310.43</v>
      </c>
      <c r="M55" s="161">
        <f t="shared" si="2"/>
        <v>46.89193549399752</v>
      </c>
      <c r="N55" s="161">
        <v>56815134.57</v>
      </c>
      <c r="O55" s="160">
        <f t="shared" si="3"/>
        <v>46.88023847519398</v>
      </c>
      <c r="P55" s="133"/>
    </row>
    <row r="56" spans="1:16" ht="17.25" customHeight="1">
      <c r="A56" s="489" t="s">
        <v>137</v>
      </c>
      <c r="B56" s="489"/>
      <c r="C56" s="489"/>
      <c r="D56" s="489"/>
      <c r="E56" s="489"/>
      <c r="F56" s="489"/>
      <c r="G56" s="391"/>
      <c r="H56" s="221">
        <v>9638477</v>
      </c>
      <c r="I56" s="222">
        <v>9638477</v>
      </c>
      <c r="J56" s="220">
        <v>235500</v>
      </c>
      <c r="K56" s="201">
        <f t="shared" si="1"/>
        <v>2.4433320741440787</v>
      </c>
      <c r="L56" s="160">
        <v>235500</v>
      </c>
      <c r="M56" s="201">
        <f t="shared" si="2"/>
        <v>2.4433320741440787</v>
      </c>
      <c r="N56" s="161">
        <v>235500</v>
      </c>
      <c r="O56" s="199">
        <f t="shared" si="3"/>
        <v>2.4433320741440787</v>
      </c>
      <c r="P56" s="133"/>
    </row>
    <row r="57" spans="1:16" ht="17.25" customHeight="1">
      <c r="A57" s="490" t="s">
        <v>169</v>
      </c>
      <c r="B57" s="490"/>
      <c r="C57" s="490"/>
      <c r="D57" s="490"/>
      <c r="E57" s="490"/>
      <c r="F57" s="490"/>
      <c r="G57" s="367"/>
      <c r="H57" s="221">
        <f>H58+H59</f>
        <v>360000</v>
      </c>
      <c r="I57" s="222">
        <f>I58+I59</f>
        <v>360000</v>
      </c>
      <c r="J57" s="220">
        <f>J58+J59</f>
        <v>0</v>
      </c>
      <c r="K57" s="201">
        <f t="shared" si="1"/>
        <v>0</v>
      </c>
      <c r="L57" s="160">
        <f>L58+L59</f>
        <v>0</v>
      </c>
      <c r="M57" s="201">
        <f t="shared" si="2"/>
        <v>0</v>
      </c>
      <c r="N57" s="161">
        <f>N58+N59</f>
        <v>0</v>
      </c>
      <c r="O57" s="199">
        <f t="shared" si="3"/>
        <v>0</v>
      </c>
      <c r="P57" s="133"/>
    </row>
    <row r="58" spans="1:16" ht="17.25" customHeight="1">
      <c r="A58" s="489" t="s">
        <v>135</v>
      </c>
      <c r="B58" s="489"/>
      <c r="C58" s="489"/>
      <c r="D58" s="489"/>
      <c r="E58" s="489"/>
      <c r="F58" s="489"/>
      <c r="G58" s="391"/>
      <c r="H58" s="221">
        <v>310000</v>
      </c>
      <c r="I58" s="222">
        <v>310000</v>
      </c>
      <c r="J58" s="220">
        <v>0</v>
      </c>
      <c r="K58" s="201">
        <f t="shared" si="1"/>
        <v>0</v>
      </c>
      <c r="L58" s="160">
        <v>0</v>
      </c>
      <c r="M58" s="201">
        <f t="shared" si="2"/>
        <v>0</v>
      </c>
      <c r="N58" s="161">
        <v>0</v>
      </c>
      <c r="O58" s="199">
        <f t="shared" si="3"/>
        <v>0</v>
      </c>
      <c r="P58" s="133"/>
    </row>
    <row r="59" spans="1:16" ht="17.25" customHeight="1">
      <c r="A59" s="489" t="s">
        <v>137</v>
      </c>
      <c r="B59" s="489"/>
      <c r="C59" s="489"/>
      <c r="D59" s="489"/>
      <c r="E59" s="489"/>
      <c r="F59" s="489"/>
      <c r="G59" s="391"/>
      <c r="H59" s="221">
        <v>50000</v>
      </c>
      <c r="I59" s="222">
        <v>50000</v>
      </c>
      <c r="J59" s="220">
        <v>0</v>
      </c>
      <c r="K59" s="201">
        <f t="shared" si="1"/>
        <v>0</v>
      </c>
      <c r="L59" s="160">
        <v>0</v>
      </c>
      <c r="M59" s="201">
        <f t="shared" si="2"/>
        <v>0</v>
      </c>
      <c r="N59" s="161">
        <v>0</v>
      </c>
      <c r="O59" s="199">
        <f t="shared" si="3"/>
        <v>0</v>
      </c>
      <c r="P59" s="133"/>
    </row>
    <row r="60" spans="1:16" ht="17.25" customHeight="1">
      <c r="A60" s="490" t="s">
        <v>233</v>
      </c>
      <c r="B60" s="490"/>
      <c r="C60" s="490"/>
      <c r="D60" s="490"/>
      <c r="E60" s="490"/>
      <c r="F60" s="490"/>
      <c r="G60" s="367"/>
      <c r="H60" s="221">
        <f>H61+H62</f>
        <v>1395760513</v>
      </c>
      <c r="I60" s="222">
        <f>I61+I62</f>
        <v>1394760513</v>
      </c>
      <c r="J60" s="220">
        <f>J61+J62</f>
        <v>344406143.15</v>
      </c>
      <c r="K60" s="161">
        <f t="shared" si="1"/>
        <v>24.69285156411651</v>
      </c>
      <c r="L60" s="160">
        <f>L61+L62</f>
        <v>293330686.57</v>
      </c>
      <c r="M60" s="161">
        <f t="shared" si="2"/>
        <v>21.03089984524103</v>
      </c>
      <c r="N60" s="161">
        <f>N61+N62</f>
        <v>283560245.1</v>
      </c>
      <c r="O60" s="160">
        <f t="shared" si="3"/>
        <v>20.3303895154078</v>
      </c>
      <c r="P60" s="133"/>
    </row>
    <row r="61" spans="1:16" ht="17.25" customHeight="1">
      <c r="A61" s="489" t="s">
        <v>135</v>
      </c>
      <c r="B61" s="489"/>
      <c r="C61" s="489"/>
      <c r="D61" s="489"/>
      <c r="E61" s="489"/>
      <c r="F61" s="489"/>
      <c r="G61" s="391"/>
      <c r="H61" s="221">
        <v>1392667199</v>
      </c>
      <c r="I61" s="222">
        <v>1391662399</v>
      </c>
      <c r="J61" s="220">
        <v>344350253.15</v>
      </c>
      <c r="K61" s="161">
        <f t="shared" si="1"/>
        <v>24.743806644300946</v>
      </c>
      <c r="L61" s="160">
        <v>293319786.57</v>
      </c>
      <c r="M61" s="161">
        <f t="shared" si="2"/>
        <v>21.076935525510308</v>
      </c>
      <c r="N61" s="161">
        <v>283549345.1</v>
      </c>
      <c r="O61" s="160">
        <f t="shared" si="3"/>
        <v>20.37486572201338</v>
      </c>
      <c r="P61" s="133"/>
    </row>
    <row r="62" spans="1:16" ht="17.25" customHeight="1">
      <c r="A62" s="391" t="s">
        <v>137</v>
      </c>
      <c r="B62" s="391"/>
      <c r="C62" s="391"/>
      <c r="D62" s="391"/>
      <c r="E62" s="391"/>
      <c r="F62" s="391"/>
      <c r="G62" s="391"/>
      <c r="H62" s="223">
        <v>3093314</v>
      </c>
      <c r="I62" s="224">
        <v>3098114</v>
      </c>
      <c r="J62" s="220">
        <v>55890</v>
      </c>
      <c r="K62" s="202">
        <f t="shared" si="1"/>
        <v>1.8040007565893315</v>
      </c>
      <c r="L62" s="160">
        <v>10900</v>
      </c>
      <c r="M62" s="202">
        <f t="shared" si="2"/>
        <v>0.3518269502026071</v>
      </c>
      <c r="N62" s="251">
        <v>10900</v>
      </c>
      <c r="O62" s="199">
        <f t="shared" si="3"/>
        <v>0.3518269502026071</v>
      </c>
      <c r="P62" s="133"/>
    </row>
    <row r="63" spans="1:16" ht="17.25" customHeight="1">
      <c r="A63" s="484" t="s">
        <v>170</v>
      </c>
      <c r="B63" s="484"/>
      <c r="C63" s="484"/>
      <c r="D63" s="484"/>
      <c r="E63" s="484"/>
      <c r="F63" s="484"/>
      <c r="G63" s="485"/>
      <c r="H63" s="225">
        <f>H42+H45+H48+H51+H54+H57+H60</f>
        <v>6903273043</v>
      </c>
      <c r="I63" s="226">
        <f>I42+I45+I48+I51+I54+I57+I60</f>
        <v>6903273043</v>
      </c>
      <c r="J63" s="227">
        <f>J42+J45+J48+J51+J54+J57+J60</f>
        <v>2035521172.15</v>
      </c>
      <c r="K63" s="163">
        <f t="shared" si="1"/>
        <v>29.48631988726047</v>
      </c>
      <c r="L63" s="228">
        <f>L42+L45+L48+L51+L54+L57+L60</f>
        <v>1712556074.57</v>
      </c>
      <c r="M63" s="163">
        <f t="shared" si="2"/>
        <v>24.807885533465203</v>
      </c>
      <c r="N63" s="228">
        <f>N42+N45+N48+N51+N54+N57+N60</f>
        <v>1468729309.48</v>
      </c>
      <c r="O63" s="164">
        <f t="shared" si="3"/>
        <v>21.275839740531612</v>
      </c>
      <c r="P63" s="133"/>
    </row>
    <row r="64" spans="1:16" ht="17.25" customHeight="1">
      <c r="A64" s="378" t="s">
        <v>171</v>
      </c>
      <c r="B64" s="378"/>
      <c r="C64" s="378"/>
      <c r="D64" s="378"/>
      <c r="E64" s="378"/>
      <c r="F64" s="378"/>
      <c r="G64" s="378"/>
      <c r="H64" s="378"/>
      <c r="I64" s="379"/>
      <c r="J64" s="384" t="s">
        <v>55</v>
      </c>
      <c r="K64" s="386"/>
      <c r="L64" s="384" t="s">
        <v>56</v>
      </c>
      <c r="M64" s="386"/>
      <c r="N64" s="353" t="s">
        <v>134</v>
      </c>
      <c r="O64" s="353"/>
      <c r="P64" s="133"/>
    </row>
    <row r="65" spans="1:16" ht="17.25" customHeight="1">
      <c r="A65" s="382"/>
      <c r="B65" s="382"/>
      <c r="C65" s="382"/>
      <c r="D65" s="382"/>
      <c r="E65" s="382"/>
      <c r="F65" s="382"/>
      <c r="G65" s="382"/>
      <c r="H65" s="382"/>
      <c r="I65" s="383"/>
      <c r="J65" s="486" t="s">
        <v>59</v>
      </c>
      <c r="K65" s="487"/>
      <c r="L65" s="486" t="s">
        <v>60</v>
      </c>
      <c r="M65" s="487"/>
      <c r="N65" s="488" t="s">
        <v>64</v>
      </c>
      <c r="O65" s="488"/>
      <c r="P65" s="133"/>
    </row>
    <row r="66" spans="1:16" ht="17.25" customHeight="1">
      <c r="A66" s="505" t="s">
        <v>185</v>
      </c>
      <c r="B66" s="505"/>
      <c r="C66" s="505"/>
      <c r="D66" s="505"/>
      <c r="E66" s="505"/>
      <c r="F66" s="505"/>
      <c r="G66" s="505"/>
      <c r="H66" s="505"/>
      <c r="I66" s="506"/>
      <c r="J66" s="499">
        <f>J63</f>
        <v>2035521172.15</v>
      </c>
      <c r="K66" s="500"/>
      <c r="L66" s="499">
        <f>L63</f>
        <v>1712556074.57</v>
      </c>
      <c r="M66" s="500"/>
      <c r="N66" s="499">
        <f>N63</f>
        <v>1468729309.48</v>
      </c>
      <c r="O66" s="501"/>
      <c r="P66" s="133"/>
    </row>
    <row r="67" spans="1:16" ht="17.25" customHeight="1">
      <c r="A67" s="491" t="s">
        <v>172</v>
      </c>
      <c r="B67" s="491"/>
      <c r="C67" s="491"/>
      <c r="D67" s="491"/>
      <c r="E67" s="491"/>
      <c r="F67" s="491"/>
      <c r="G67" s="491"/>
      <c r="H67" s="491"/>
      <c r="I67" s="492"/>
      <c r="J67" s="458">
        <v>0</v>
      </c>
      <c r="K67" s="459"/>
      <c r="L67" s="458">
        <v>0</v>
      </c>
      <c r="M67" s="459"/>
      <c r="N67" s="458">
        <v>0</v>
      </c>
      <c r="O67" s="502"/>
      <c r="P67" s="133"/>
    </row>
    <row r="68" spans="1:16" ht="17.25" customHeight="1">
      <c r="A68" s="495" t="s">
        <v>173</v>
      </c>
      <c r="B68" s="495"/>
      <c r="C68" s="495"/>
      <c r="D68" s="495"/>
      <c r="E68" s="495"/>
      <c r="F68" s="495"/>
      <c r="G68" s="495"/>
      <c r="H68" s="495"/>
      <c r="I68" s="496"/>
      <c r="J68" s="458">
        <v>0</v>
      </c>
      <c r="K68" s="459"/>
      <c r="L68" s="458">
        <v>0</v>
      </c>
      <c r="M68" s="459"/>
      <c r="N68" s="458">
        <v>0</v>
      </c>
      <c r="O68" s="502"/>
      <c r="P68" s="133"/>
    </row>
    <row r="69" spans="1:16" ht="17.25" customHeight="1">
      <c r="A69" s="497" t="s">
        <v>174</v>
      </c>
      <c r="B69" s="497"/>
      <c r="C69" s="497"/>
      <c r="D69" s="497"/>
      <c r="E69" s="497"/>
      <c r="F69" s="497"/>
      <c r="G69" s="497"/>
      <c r="H69" s="497"/>
      <c r="I69" s="498"/>
      <c r="J69" s="403">
        <v>0</v>
      </c>
      <c r="K69" s="404"/>
      <c r="L69" s="403">
        <v>0</v>
      </c>
      <c r="M69" s="404"/>
      <c r="N69" s="403">
        <v>0</v>
      </c>
      <c r="O69" s="503"/>
      <c r="P69" s="133"/>
    </row>
    <row r="70" spans="1:18" ht="17.25" customHeight="1">
      <c r="A70" s="473" t="s">
        <v>186</v>
      </c>
      <c r="B70" s="473"/>
      <c r="C70" s="473"/>
      <c r="D70" s="473"/>
      <c r="E70" s="473"/>
      <c r="F70" s="473"/>
      <c r="G70" s="473"/>
      <c r="H70" s="473"/>
      <c r="I70" s="474"/>
      <c r="J70" s="493">
        <f>J66-J67-J68-J69</f>
        <v>2035521172.15</v>
      </c>
      <c r="K70" s="494"/>
      <c r="L70" s="493">
        <f>L66-L67-L68-L69</f>
        <v>1712556074.57</v>
      </c>
      <c r="M70" s="494"/>
      <c r="N70" s="493">
        <f>N66-N67-N68-N69</f>
        <v>1468729309.48</v>
      </c>
      <c r="O70" s="504"/>
      <c r="P70" s="133"/>
      <c r="Q70" s="532"/>
      <c r="R70" s="533"/>
    </row>
    <row r="71" spans="1:18" ht="17.25" customHeight="1">
      <c r="A71" s="469" t="s">
        <v>175</v>
      </c>
      <c r="B71" s="469"/>
      <c r="C71" s="469"/>
      <c r="D71" s="469"/>
      <c r="E71" s="469"/>
      <c r="F71" s="469"/>
      <c r="G71" s="469"/>
      <c r="H71" s="469"/>
      <c r="I71" s="470"/>
      <c r="J71" s="463">
        <f>L37*0.12</f>
        <v>2184203595.1823997</v>
      </c>
      <c r="K71" s="464"/>
      <c r="L71" s="464"/>
      <c r="M71" s="464"/>
      <c r="N71" s="464"/>
      <c r="O71" s="464"/>
      <c r="P71" s="133"/>
      <c r="Q71" s="532"/>
      <c r="R71" s="533"/>
    </row>
    <row r="72" spans="1:18" ht="17.25" customHeight="1">
      <c r="A72" s="469" t="s">
        <v>176</v>
      </c>
      <c r="B72" s="469"/>
      <c r="C72" s="469"/>
      <c r="D72" s="469"/>
      <c r="E72" s="469"/>
      <c r="F72" s="469"/>
      <c r="G72" s="469"/>
      <c r="H72" s="469"/>
      <c r="I72" s="470"/>
      <c r="J72" s="465">
        <v>0</v>
      </c>
      <c r="K72" s="465"/>
      <c r="L72" s="465"/>
      <c r="M72" s="465"/>
      <c r="N72" s="465"/>
      <c r="O72" s="465"/>
      <c r="P72" s="133"/>
      <c r="Q72" s="531"/>
      <c r="R72" s="531"/>
    </row>
    <row r="73" spans="1:18" ht="17.25" customHeight="1">
      <c r="A73" s="469" t="s">
        <v>253</v>
      </c>
      <c r="B73" s="469"/>
      <c r="C73" s="469"/>
      <c r="D73" s="469"/>
      <c r="E73" s="469"/>
      <c r="F73" s="469"/>
      <c r="G73" s="469"/>
      <c r="H73" s="469"/>
      <c r="I73" s="470"/>
      <c r="J73" s="471">
        <f>J70-J71</f>
        <v>-148682423.03239965</v>
      </c>
      <c r="K73" s="472"/>
      <c r="L73" s="471">
        <f>L70-J71</f>
        <v>-471647520.6123998</v>
      </c>
      <c r="M73" s="472"/>
      <c r="N73" s="471">
        <f>N70-J71</f>
        <v>-715474285.7023997</v>
      </c>
      <c r="O73" s="477"/>
      <c r="P73" s="133"/>
      <c r="Q73" s="530"/>
      <c r="R73" s="533"/>
    </row>
    <row r="74" spans="1:18" ht="17.25" customHeight="1">
      <c r="A74" s="469" t="s">
        <v>222</v>
      </c>
      <c r="B74" s="469"/>
      <c r="C74" s="469"/>
      <c r="D74" s="469"/>
      <c r="E74" s="469"/>
      <c r="F74" s="469"/>
      <c r="G74" s="469"/>
      <c r="H74" s="469"/>
      <c r="I74" s="470"/>
      <c r="J74" s="478">
        <f>L73</f>
        <v>-471647520.6123998</v>
      </c>
      <c r="K74" s="479"/>
      <c r="L74" s="466"/>
      <c r="M74" s="467"/>
      <c r="N74" s="466"/>
      <c r="O74" s="468"/>
      <c r="P74" s="133"/>
      <c r="Q74" s="530"/>
      <c r="R74" s="533"/>
    </row>
    <row r="75" spans="1:18" ht="35.25" customHeight="1">
      <c r="A75" s="473" t="s">
        <v>177</v>
      </c>
      <c r="B75" s="473"/>
      <c r="C75" s="473"/>
      <c r="D75" s="473"/>
      <c r="E75" s="473"/>
      <c r="F75" s="473"/>
      <c r="G75" s="473"/>
      <c r="H75" s="473"/>
      <c r="I75" s="474"/>
      <c r="J75" s="480">
        <f>(J70/L37)*100</f>
        <v>11.18313975843456</v>
      </c>
      <c r="K75" s="481"/>
      <c r="L75" s="482">
        <f>(L70/L37)*100</f>
        <v>9.40877166403704</v>
      </c>
      <c r="M75" s="483"/>
      <c r="N75" s="475"/>
      <c r="O75" s="476"/>
      <c r="P75" s="133"/>
      <c r="Q75" s="530"/>
      <c r="R75" s="533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30"/>
      <c r="R76" s="533"/>
    </row>
    <row r="77" spans="1:18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  <c r="Q77" s="531"/>
      <c r="R77" s="531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25" t="str">
        <f>A5</f>
        <v>GOVERNO DO ESTADO DO RIO DE JANEIRO</v>
      </c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133"/>
    </row>
    <row r="83" spans="1:16" ht="16.5">
      <c r="A83" s="425" t="str">
        <f>A6</f>
        <v>RELATÓRIO RESUMIDO DA EXECUÇÃO ORÇAMENTÁRIA</v>
      </c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133"/>
    </row>
    <row r="84" spans="1:16" ht="16.5">
      <c r="A84" s="460" t="str">
        <f>A7</f>
        <v>DEMONSTRATIVO DAS RECEITAS E DESPESAS COM AÇÕES E SERVIÇOS PÚBLICOS DE SAÚDE </v>
      </c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133"/>
    </row>
    <row r="85" spans="1:16" ht="16.5">
      <c r="A85" s="425" t="str">
        <f>A8</f>
        <v>ORÇAMENTOS FISCAL E DA SEGURIDADE SOCIAL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133"/>
    </row>
    <row r="86" spans="1:16" ht="16.5">
      <c r="A86" s="425" t="str">
        <f>A9</f>
        <v>JANEIRO A ABRIL 2022/BIMESTRE MARÇO - ABRIL</v>
      </c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19/05/2022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3" t="s">
        <v>178</v>
      </c>
      <c r="B89" s="433"/>
      <c r="C89" s="433"/>
      <c r="D89" s="433"/>
      <c r="E89" s="433"/>
      <c r="F89" s="433"/>
      <c r="G89" s="433"/>
      <c r="H89" s="434"/>
      <c r="I89" s="394" t="s">
        <v>68</v>
      </c>
      <c r="J89" s="394"/>
      <c r="K89" s="394"/>
      <c r="L89" s="394"/>
      <c r="M89" s="394"/>
      <c r="N89" s="394"/>
      <c r="O89" s="394"/>
      <c r="P89" s="133"/>
      <c r="Q89" s="133"/>
    </row>
    <row r="90" spans="1:17" ht="28.5" customHeight="1">
      <c r="A90" s="435"/>
      <c r="B90" s="435"/>
      <c r="C90" s="435"/>
      <c r="D90" s="435"/>
      <c r="E90" s="435"/>
      <c r="F90" s="435"/>
      <c r="G90" s="435"/>
      <c r="H90" s="436"/>
      <c r="I90" s="411" t="s">
        <v>258</v>
      </c>
      <c r="J90" s="412"/>
      <c r="K90" s="448" t="s">
        <v>141</v>
      </c>
      <c r="L90" s="453"/>
      <c r="M90" s="449"/>
      <c r="N90" s="417" t="s">
        <v>264</v>
      </c>
      <c r="O90" s="452"/>
      <c r="P90" s="133"/>
      <c r="Q90" s="133"/>
    </row>
    <row r="91" spans="1:17" ht="36" customHeight="1">
      <c r="A91" s="437"/>
      <c r="B91" s="437"/>
      <c r="C91" s="437"/>
      <c r="D91" s="437"/>
      <c r="E91" s="437"/>
      <c r="F91" s="437"/>
      <c r="G91" s="437"/>
      <c r="H91" s="438"/>
      <c r="I91" s="413" t="s">
        <v>61</v>
      </c>
      <c r="J91" s="414"/>
      <c r="K91" s="157" t="s">
        <v>256</v>
      </c>
      <c r="L91" s="172" t="s">
        <v>257</v>
      </c>
      <c r="M91" s="172" t="s">
        <v>236</v>
      </c>
      <c r="N91" s="448" t="s">
        <v>259</v>
      </c>
      <c r="O91" s="453"/>
      <c r="P91" s="133"/>
      <c r="Q91" s="133"/>
    </row>
    <row r="92" spans="1:17" ht="18" customHeight="1" hidden="1">
      <c r="A92" s="402" t="s">
        <v>286</v>
      </c>
      <c r="B92" s="402"/>
      <c r="C92" s="402"/>
      <c r="D92" s="402"/>
      <c r="E92" s="402"/>
      <c r="F92" s="402"/>
      <c r="G92" s="402"/>
      <c r="H92" s="402"/>
      <c r="I92" s="400"/>
      <c r="J92" s="401"/>
      <c r="K92" s="173"/>
      <c r="L92" s="173"/>
      <c r="M92" s="173"/>
      <c r="N92" s="325"/>
      <c r="O92" s="461"/>
      <c r="P92" s="133"/>
      <c r="Q92" s="133"/>
    </row>
    <row r="93" spans="1:17" ht="18" customHeight="1">
      <c r="A93" s="321" t="s">
        <v>292</v>
      </c>
      <c r="B93" s="321"/>
      <c r="C93" s="321"/>
      <c r="D93" s="321"/>
      <c r="E93" s="321"/>
      <c r="F93" s="321"/>
      <c r="G93" s="321"/>
      <c r="H93" s="321"/>
      <c r="I93" s="325"/>
      <c r="J93" s="326"/>
      <c r="K93" s="258"/>
      <c r="L93" s="258"/>
      <c r="M93" s="258"/>
      <c r="N93" s="327"/>
      <c r="O93" s="328"/>
      <c r="P93" s="133"/>
      <c r="Q93" s="133"/>
    </row>
    <row r="94" spans="1:17" ht="18" customHeight="1">
      <c r="A94" s="321" t="s">
        <v>286</v>
      </c>
      <c r="B94" s="321"/>
      <c r="C94" s="321"/>
      <c r="D94" s="321"/>
      <c r="E94" s="321"/>
      <c r="F94" s="321"/>
      <c r="G94" s="321"/>
      <c r="H94" s="321"/>
      <c r="I94" s="322">
        <v>0</v>
      </c>
      <c r="J94" s="323"/>
      <c r="K94" s="234">
        <v>0</v>
      </c>
      <c r="L94" s="234">
        <v>0</v>
      </c>
      <c r="M94" s="234">
        <v>0</v>
      </c>
      <c r="N94" s="322">
        <v>0</v>
      </c>
      <c r="O94" s="324"/>
      <c r="P94" s="133"/>
      <c r="Q94" s="133"/>
    </row>
    <row r="95" spans="1:17" ht="18.75" customHeight="1">
      <c r="A95" s="341" t="s">
        <v>280</v>
      </c>
      <c r="B95" s="341"/>
      <c r="C95" s="341"/>
      <c r="D95" s="341"/>
      <c r="E95" s="341"/>
      <c r="F95" s="341"/>
      <c r="G95" s="341"/>
      <c r="H95" s="341"/>
      <c r="I95" s="335">
        <v>0</v>
      </c>
      <c r="J95" s="336"/>
      <c r="K95" s="235">
        <v>0</v>
      </c>
      <c r="L95" s="235">
        <v>0</v>
      </c>
      <c r="M95" s="235">
        <v>0</v>
      </c>
      <c r="N95" s="335">
        <v>0</v>
      </c>
      <c r="O95" s="462"/>
      <c r="P95" s="261"/>
      <c r="Q95" s="270"/>
    </row>
    <row r="96" spans="1:17" ht="16.5">
      <c r="A96" s="342" t="s">
        <v>179</v>
      </c>
      <c r="B96" s="342"/>
      <c r="C96" s="342"/>
      <c r="D96" s="342"/>
      <c r="E96" s="342"/>
      <c r="F96" s="342"/>
      <c r="G96" s="342"/>
      <c r="H96" s="342"/>
      <c r="I96" s="337">
        <f>I93+I94+I95</f>
        <v>0</v>
      </c>
      <c r="J96" s="338"/>
      <c r="K96" s="236">
        <f>K93+K94+K95</f>
        <v>0</v>
      </c>
      <c r="L96" s="236">
        <f>L93+L94+L95</f>
        <v>0</v>
      </c>
      <c r="M96" s="236">
        <f>M93+M94+M95</f>
        <v>0</v>
      </c>
      <c r="N96" s="337">
        <f>N93+N94+N95</f>
        <v>0</v>
      </c>
      <c r="O96" s="355"/>
      <c r="P96" s="261"/>
      <c r="Q96" s="261"/>
    </row>
    <row r="97" spans="1:17" ht="10.5" customHeight="1">
      <c r="A97" s="174"/>
      <c r="B97" s="174"/>
      <c r="C97" s="174"/>
      <c r="D97" s="174"/>
      <c r="E97" s="174"/>
      <c r="F97" s="174"/>
      <c r="G97" s="174"/>
      <c r="H97" s="174"/>
      <c r="I97" s="175"/>
      <c r="J97" s="175"/>
      <c r="K97" s="175"/>
      <c r="L97" s="175"/>
      <c r="M97" s="175"/>
      <c r="N97" s="175"/>
      <c r="O97" s="175"/>
      <c r="P97" s="133"/>
      <c r="Q97" s="133"/>
    </row>
    <row r="98" spans="1:18" ht="15.75" customHeight="1">
      <c r="A98" s="374" t="s">
        <v>180</v>
      </c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534"/>
      <c r="Q98" s="534"/>
      <c r="R98" s="534"/>
    </row>
    <row r="99" spans="1:18" ht="15.7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534"/>
      <c r="Q99" s="534"/>
      <c r="R99" s="534"/>
    </row>
    <row r="100" spans="1:18" ht="26.25" customHeight="1">
      <c r="A100" s="434" t="s">
        <v>285</v>
      </c>
      <c r="B100" s="417" t="s">
        <v>225</v>
      </c>
      <c r="C100" s="418"/>
      <c r="D100" s="450" t="s">
        <v>226</v>
      </c>
      <c r="E100" s="450" t="s">
        <v>230</v>
      </c>
      <c r="F100" s="450" t="s">
        <v>227</v>
      </c>
      <c r="G100" s="450" t="s">
        <v>228</v>
      </c>
      <c r="H100" s="450" t="s">
        <v>260</v>
      </c>
      <c r="I100" s="450" t="s">
        <v>229</v>
      </c>
      <c r="J100" s="452" t="s">
        <v>261</v>
      </c>
      <c r="K100" s="452"/>
      <c r="L100" s="417" t="s">
        <v>266</v>
      </c>
      <c r="M100" s="418"/>
      <c r="N100" s="452" t="s">
        <v>231</v>
      </c>
      <c r="O100" s="452"/>
      <c r="P100" s="534"/>
      <c r="Q100" s="534"/>
      <c r="R100" s="534"/>
    </row>
    <row r="101" spans="1:18" ht="139.5" customHeight="1">
      <c r="A101" s="438"/>
      <c r="B101" s="448"/>
      <c r="C101" s="449"/>
      <c r="D101" s="451"/>
      <c r="E101" s="451"/>
      <c r="F101" s="451"/>
      <c r="G101" s="451"/>
      <c r="H101" s="451"/>
      <c r="I101" s="451"/>
      <c r="J101" s="453"/>
      <c r="K101" s="453"/>
      <c r="L101" s="448"/>
      <c r="M101" s="449"/>
      <c r="N101" s="453"/>
      <c r="O101" s="453"/>
      <c r="P101" s="534"/>
      <c r="Q101" s="534"/>
      <c r="R101" s="534"/>
    </row>
    <row r="102" spans="1:18" ht="16.5" customHeight="1">
      <c r="A102" s="267" t="s">
        <v>288</v>
      </c>
      <c r="B102" s="395">
        <f>6302047841.0664</f>
        <v>6302047841.0664</v>
      </c>
      <c r="C102" s="396"/>
      <c r="D102" s="268">
        <f>6590847974.72</f>
        <v>6590847974.72</v>
      </c>
      <c r="E102" s="268">
        <f>D102-B102</f>
        <v>288800133.6536007</v>
      </c>
      <c r="F102" s="268">
        <f>7210998370.09-6787334450.66</f>
        <v>423663919.4300003</v>
      </c>
      <c r="G102" s="176">
        <v>0</v>
      </c>
      <c r="H102" s="269">
        <f>(F102-(E102+G102))</f>
        <v>134863785.7763996</v>
      </c>
      <c r="I102" s="273">
        <v>417358561.61</v>
      </c>
      <c r="J102" s="339">
        <f>F102-I102-L102</f>
        <v>6256538.390000291</v>
      </c>
      <c r="K102" s="340"/>
      <c r="L102" s="331">
        <v>48819.43</v>
      </c>
      <c r="M102" s="332"/>
      <c r="N102" s="439">
        <f>((E102+G102)-L102)</f>
        <v>288751314.2236007</v>
      </c>
      <c r="O102" s="439"/>
      <c r="P102" s="534"/>
      <c r="Q102" s="534"/>
      <c r="R102" s="534"/>
    </row>
    <row r="103" spans="1:18" ht="16.5">
      <c r="A103" s="257" t="s">
        <v>224</v>
      </c>
      <c r="B103" s="333">
        <f>5176471868.8</f>
        <v>5176471868.8</v>
      </c>
      <c r="C103" s="364"/>
      <c r="D103" s="222">
        <f>5191164543.23</f>
        <v>5191164543.23</v>
      </c>
      <c r="E103" s="222">
        <f>D103-B103</f>
        <v>14692674.429999352</v>
      </c>
      <c r="F103" s="222">
        <f>5191164543.23-4936080871.59</f>
        <v>255083671.6399994</v>
      </c>
      <c r="G103" s="252">
        <v>0</v>
      </c>
      <c r="H103" s="252">
        <f>(F103-(E103+G103))</f>
        <v>240390997.21000004</v>
      </c>
      <c r="I103" s="273">
        <f>239721497.88+0</f>
        <v>239721497.88</v>
      </c>
      <c r="J103" s="387">
        <f>F103-I103-L103</f>
        <v>13398206.439999394</v>
      </c>
      <c r="K103" s="388"/>
      <c r="L103" s="331">
        <f>1782175.45+181791.87</f>
        <v>1963967.3199999998</v>
      </c>
      <c r="M103" s="332"/>
      <c r="N103" s="358">
        <f>((E103+G103)-L103)</f>
        <v>12728707.109999351</v>
      </c>
      <c r="O103" s="440"/>
      <c r="P103" s="534"/>
      <c r="Q103" s="534"/>
      <c r="R103" s="534"/>
    </row>
    <row r="104" spans="1:18" ht="16.5">
      <c r="A104" s="255" t="s">
        <v>201</v>
      </c>
      <c r="B104" s="333">
        <f>4977256321.56</f>
        <v>4977256321.56</v>
      </c>
      <c r="C104" s="364"/>
      <c r="D104" s="222">
        <v>4999474003.93</v>
      </c>
      <c r="E104" s="222">
        <f>D104-B104</f>
        <v>22217682.369999886</v>
      </c>
      <c r="F104" s="222">
        <f>4999474004.47-4368506061.63</f>
        <v>630967942.8400002</v>
      </c>
      <c r="G104" s="252">
        <v>0</v>
      </c>
      <c r="H104" s="252">
        <f>(F104-(E104+G104))</f>
        <v>608750260.4700003</v>
      </c>
      <c r="I104" s="273">
        <f>546799175.66+445.7</f>
        <v>546799621.36</v>
      </c>
      <c r="J104" s="329">
        <f>F104-I104-L104</f>
        <v>82325187.63000014</v>
      </c>
      <c r="K104" s="330"/>
      <c r="L104" s="331">
        <f>1843133.85+0</f>
        <v>1843133.85</v>
      </c>
      <c r="M104" s="332"/>
      <c r="N104" s="333">
        <f>((E104+G104)-L104)</f>
        <v>20374548.519999884</v>
      </c>
      <c r="O104" s="334"/>
      <c r="P104" s="534"/>
      <c r="Q104" s="534"/>
      <c r="R104" s="534"/>
    </row>
    <row r="105" spans="1:18" ht="16.5">
      <c r="A105" s="255" t="s">
        <v>138</v>
      </c>
      <c r="B105" s="331">
        <v>5030189927.88</v>
      </c>
      <c r="C105" s="332"/>
      <c r="D105" s="229">
        <v>5095917250.07</v>
      </c>
      <c r="E105" s="229">
        <f>D105-B105</f>
        <v>65727322.18999958</v>
      </c>
      <c r="F105" s="230">
        <v>0</v>
      </c>
      <c r="G105" s="230">
        <v>0</v>
      </c>
      <c r="H105" s="230">
        <v>0</v>
      </c>
      <c r="I105" s="229">
        <v>0</v>
      </c>
      <c r="J105" s="458">
        <v>0</v>
      </c>
      <c r="K105" s="459"/>
      <c r="L105" s="389">
        <v>0</v>
      </c>
      <c r="M105" s="390"/>
      <c r="N105" s="441">
        <f>((E105+G105)-L105)</f>
        <v>65727322.18999958</v>
      </c>
      <c r="O105" s="441"/>
      <c r="P105" s="534"/>
      <c r="Q105" s="534"/>
      <c r="R105" s="534"/>
    </row>
    <row r="106" spans="1:18" ht="16.5">
      <c r="A106" s="256" t="s">
        <v>139</v>
      </c>
      <c r="B106" s="397">
        <v>4530802746.36</v>
      </c>
      <c r="C106" s="398"/>
      <c r="D106" s="231">
        <v>4612357436.97</v>
      </c>
      <c r="E106" s="231">
        <f>D106-B106</f>
        <v>81554690.61000061</v>
      </c>
      <c r="F106" s="232">
        <v>0</v>
      </c>
      <c r="G106" s="232">
        <v>0</v>
      </c>
      <c r="H106" s="232">
        <v>0</v>
      </c>
      <c r="I106" s="231">
        <v>0</v>
      </c>
      <c r="J106" s="403">
        <v>0</v>
      </c>
      <c r="K106" s="404"/>
      <c r="L106" s="405">
        <v>0</v>
      </c>
      <c r="M106" s="406"/>
      <c r="N106" s="442">
        <f>((E106+G106)-L106)</f>
        <v>81554690.61000061</v>
      </c>
      <c r="O106" s="442"/>
      <c r="P106" s="534"/>
      <c r="Q106" s="534"/>
      <c r="R106" s="534"/>
    </row>
    <row r="107" spans="1:18" ht="16.5" customHeight="1" hidden="1">
      <c r="A107" s="178" t="s">
        <v>223</v>
      </c>
      <c r="B107" s="407"/>
      <c r="C107" s="408"/>
      <c r="D107" s="208"/>
      <c r="E107" s="208"/>
      <c r="F107" s="208"/>
      <c r="G107" s="210"/>
      <c r="H107" s="209"/>
      <c r="I107" s="208"/>
      <c r="J107" s="415"/>
      <c r="K107" s="416"/>
      <c r="L107" s="407"/>
      <c r="M107" s="408"/>
      <c r="N107" s="385"/>
      <c r="O107" s="385"/>
      <c r="P107" s="534"/>
      <c r="Q107" s="534"/>
      <c r="R107" s="534"/>
    </row>
    <row r="108" spans="1:18" ht="10.5" customHeight="1">
      <c r="A108" s="177"/>
      <c r="B108" s="177"/>
      <c r="C108" s="179"/>
      <c r="D108" s="179"/>
      <c r="E108" s="179"/>
      <c r="F108" s="179"/>
      <c r="G108" s="180"/>
      <c r="H108" s="180"/>
      <c r="I108" s="179"/>
      <c r="J108" s="181"/>
      <c r="K108" s="266"/>
      <c r="L108" s="179"/>
      <c r="M108" s="179"/>
      <c r="N108" s="179"/>
      <c r="O108" s="179"/>
      <c r="P108" s="534"/>
      <c r="Q108" s="534"/>
      <c r="R108" s="534"/>
    </row>
    <row r="109" spans="1:18" ht="15.75" customHeight="1">
      <c r="A109" s="342" t="s">
        <v>281</v>
      </c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8"/>
      <c r="N109" s="337">
        <v>0</v>
      </c>
      <c r="O109" s="355"/>
      <c r="P109" s="534"/>
      <c r="Q109" s="534"/>
      <c r="R109" s="534"/>
    </row>
    <row r="110" spans="1:18" ht="16.5">
      <c r="A110" s="342" t="s">
        <v>282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8"/>
      <c r="N110" s="337">
        <v>0</v>
      </c>
      <c r="O110" s="355"/>
      <c r="P110" s="534"/>
      <c r="Q110" s="534"/>
      <c r="R110" s="534"/>
    </row>
    <row r="111" spans="1:18" ht="16.5">
      <c r="A111" s="342" t="s">
        <v>283</v>
      </c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8"/>
      <c r="N111" s="337">
        <f>N109-N110</f>
        <v>0</v>
      </c>
      <c r="O111" s="355"/>
      <c r="P111" s="534"/>
      <c r="Q111" s="534"/>
      <c r="R111" s="534"/>
    </row>
    <row r="112" spans="1:17" ht="10.5" customHeight="1">
      <c r="A112" s="182"/>
      <c r="B112" s="182"/>
      <c r="C112" s="182"/>
      <c r="D112" s="182"/>
      <c r="E112" s="183"/>
      <c r="F112" s="183"/>
      <c r="G112" s="183"/>
      <c r="H112" s="183"/>
      <c r="I112" s="183"/>
      <c r="J112" s="183"/>
      <c r="K112" s="184"/>
      <c r="L112" s="184"/>
      <c r="M112" s="184"/>
      <c r="N112" s="184"/>
      <c r="O112" s="183"/>
      <c r="P112" s="133"/>
      <c r="Q112" s="133"/>
    </row>
    <row r="113" spans="1:19" ht="15.75" customHeight="1">
      <c r="A113" s="433" t="s">
        <v>140</v>
      </c>
      <c r="B113" s="433"/>
      <c r="C113" s="433"/>
      <c r="D113" s="433"/>
      <c r="E113" s="433"/>
      <c r="F113" s="433"/>
      <c r="G113" s="433"/>
      <c r="H113" s="434"/>
      <c r="I113" s="393" t="s">
        <v>74</v>
      </c>
      <c r="J113" s="394"/>
      <c r="K113" s="394"/>
      <c r="L113" s="394"/>
      <c r="M113" s="394"/>
      <c r="N113" s="394"/>
      <c r="O113" s="394"/>
      <c r="P113" s="454"/>
      <c r="Q113" s="455"/>
      <c r="R113" s="456"/>
      <c r="S113" s="456"/>
    </row>
    <row r="114" spans="1:19" ht="27" customHeight="1">
      <c r="A114" s="435"/>
      <c r="B114" s="435"/>
      <c r="C114" s="435"/>
      <c r="D114" s="435"/>
      <c r="E114" s="435"/>
      <c r="F114" s="435"/>
      <c r="G114" s="435"/>
      <c r="H114" s="436"/>
      <c r="I114" s="417" t="s">
        <v>262</v>
      </c>
      <c r="J114" s="418"/>
      <c r="K114" s="393" t="s">
        <v>141</v>
      </c>
      <c r="L114" s="394"/>
      <c r="M114" s="457"/>
      <c r="N114" s="452" t="s">
        <v>265</v>
      </c>
      <c r="O114" s="452"/>
      <c r="P114" s="455"/>
      <c r="Q114" s="455"/>
      <c r="R114" s="456"/>
      <c r="S114" s="456"/>
    </row>
    <row r="115" spans="1:19" ht="37.5" customHeight="1">
      <c r="A115" s="437"/>
      <c r="B115" s="437"/>
      <c r="C115" s="437"/>
      <c r="D115" s="437"/>
      <c r="E115" s="437"/>
      <c r="F115" s="437"/>
      <c r="G115" s="437"/>
      <c r="H115" s="438"/>
      <c r="I115" s="413" t="s">
        <v>263</v>
      </c>
      <c r="J115" s="414"/>
      <c r="K115" s="172" t="s">
        <v>238</v>
      </c>
      <c r="L115" s="142" t="s">
        <v>239</v>
      </c>
      <c r="M115" s="172" t="s">
        <v>240</v>
      </c>
      <c r="N115" s="453"/>
      <c r="O115" s="453"/>
      <c r="P115" s="455"/>
      <c r="Q115" s="455"/>
      <c r="R115" s="456"/>
      <c r="S115" s="456"/>
    </row>
    <row r="116" spans="1:19" ht="15" customHeight="1">
      <c r="A116" s="445" t="s">
        <v>293</v>
      </c>
      <c r="B116" s="445"/>
      <c r="C116" s="445"/>
      <c r="D116" s="445"/>
      <c r="E116" s="445"/>
      <c r="F116" s="445"/>
      <c r="G116" s="445"/>
      <c r="H116" s="445"/>
      <c r="I116" s="446">
        <f>N111</f>
        <v>0</v>
      </c>
      <c r="J116" s="447"/>
      <c r="K116" s="233">
        <v>0</v>
      </c>
      <c r="L116" s="233">
        <v>0</v>
      </c>
      <c r="M116" s="233">
        <v>0</v>
      </c>
      <c r="N116" s="324">
        <v>0</v>
      </c>
      <c r="O116" s="324"/>
      <c r="P116" s="430"/>
      <c r="Q116" s="430"/>
      <c r="R116" s="431"/>
      <c r="S116" s="432"/>
    </row>
    <row r="117" spans="1:19" ht="15" customHeight="1">
      <c r="A117" s="443" t="s">
        <v>294</v>
      </c>
      <c r="B117" s="443"/>
      <c r="C117" s="443"/>
      <c r="D117" s="443"/>
      <c r="E117" s="443"/>
      <c r="F117" s="443"/>
      <c r="G117" s="443"/>
      <c r="H117" s="443"/>
      <c r="I117" s="322">
        <v>0</v>
      </c>
      <c r="J117" s="323"/>
      <c r="K117" s="234">
        <v>0</v>
      </c>
      <c r="L117" s="234">
        <v>0</v>
      </c>
      <c r="M117" s="234">
        <v>0</v>
      </c>
      <c r="N117" s="324">
        <v>0</v>
      </c>
      <c r="O117" s="444"/>
      <c r="P117" s="430"/>
      <c r="Q117" s="430"/>
      <c r="R117" s="132"/>
      <c r="S117" s="132"/>
    </row>
    <row r="118" spans="1:19" ht="18" customHeight="1">
      <c r="A118" s="341" t="s">
        <v>284</v>
      </c>
      <c r="B118" s="341"/>
      <c r="C118" s="341"/>
      <c r="D118" s="341"/>
      <c r="E118" s="341"/>
      <c r="F118" s="341"/>
      <c r="G118" s="341"/>
      <c r="H118" s="341"/>
      <c r="I118" s="335">
        <v>0</v>
      </c>
      <c r="J118" s="336"/>
      <c r="K118" s="235">
        <v>0</v>
      </c>
      <c r="L118" s="235">
        <v>0</v>
      </c>
      <c r="M118" s="235">
        <v>0</v>
      </c>
      <c r="N118" s="324">
        <v>0</v>
      </c>
      <c r="O118" s="324"/>
      <c r="P118" s="430"/>
      <c r="Q118" s="430"/>
      <c r="R118" s="431"/>
      <c r="S118" s="432"/>
    </row>
    <row r="119" spans="1:19" ht="16.5">
      <c r="A119" s="342" t="s">
        <v>237</v>
      </c>
      <c r="B119" s="342"/>
      <c r="C119" s="342"/>
      <c r="D119" s="342"/>
      <c r="E119" s="342"/>
      <c r="F119" s="342"/>
      <c r="G119" s="342"/>
      <c r="H119" s="342"/>
      <c r="I119" s="337">
        <f>I116+I117+I118</f>
        <v>0</v>
      </c>
      <c r="J119" s="338"/>
      <c r="K119" s="236">
        <f>K116+K117+K118</f>
        <v>0</v>
      </c>
      <c r="L119" s="236">
        <f>L116+L117+L118</f>
        <v>0</v>
      </c>
      <c r="M119" s="236">
        <f>M116+M117+M118</f>
        <v>0</v>
      </c>
      <c r="N119" s="337">
        <f>N116+N117+N118</f>
        <v>0</v>
      </c>
      <c r="O119" s="355"/>
      <c r="P119" s="430"/>
      <c r="Q119" s="430"/>
      <c r="R119" s="431"/>
      <c r="S119" s="432"/>
    </row>
    <row r="120" spans="1:17" ht="10.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3"/>
      <c r="Q120" s="133"/>
    </row>
    <row r="121" spans="1:17" ht="15.75" customHeight="1">
      <c r="A121" s="378" t="s">
        <v>181</v>
      </c>
      <c r="B121" s="378"/>
      <c r="C121" s="378"/>
      <c r="D121" s="378"/>
      <c r="E121" s="378"/>
      <c r="F121" s="378"/>
      <c r="G121" s="379"/>
      <c r="H121" s="374" t="s">
        <v>37</v>
      </c>
      <c r="I121" s="386"/>
      <c r="J121" s="384" t="s">
        <v>37</v>
      </c>
      <c r="K121" s="386"/>
      <c r="L121" s="399" t="s">
        <v>38</v>
      </c>
      <c r="M121" s="399"/>
      <c r="N121" s="374"/>
      <c r="O121" s="374"/>
      <c r="P121" s="133"/>
      <c r="Q121" s="133"/>
    </row>
    <row r="122" spans="1:17" ht="17.25" customHeight="1">
      <c r="A122" s="380"/>
      <c r="B122" s="380"/>
      <c r="C122" s="380"/>
      <c r="D122" s="380"/>
      <c r="E122" s="380"/>
      <c r="F122" s="380"/>
      <c r="G122" s="381"/>
      <c r="H122" s="353" t="s">
        <v>40</v>
      </c>
      <c r="I122" s="354"/>
      <c r="J122" s="373" t="s">
        <v>41</v>
      </c>
      <c r="K122" s="354"/>
      <c r="L122" s="374" t="s">
        <v>44</v>
      </c>
      <c r="M122" s="374"/>
      <c r="N122" s="384" t="s">
        <v>43</v>
      </c>
      <c r="O122" s="374"/>
      <c r="P122" s="133"/>
      <c r="Q122" s="133"/>
    </row>
    <row r="123" spans="1:17" ht="15" customHeight="1">
      <c r="A123" s="382"/>
      <c r="B123" s="382"/>
      <c r="C123" s="382"/>
      <c r="D123" s="382"/>
      <c r="E123" s="382"/>
      <c r="F123" s="382"/>
      <c r="G123" s="383"/>
      <c r="H123" s="344"/>
      <c r="I123" s="345"/>
      <c r="J123" s="377" t="s">
        <v>45</v>
      </c>
      <c r="K123" s="345"/>
      <c r="L123" s="344" t="s">
        <v>46</v>
      </c>
      <c r="M123" s="344"/>
      <c r="N123" s="373" t="s">
        <v>241</v>
      </c>
      <c r="O123" s="353"/>
      <c r="P123" s="133"/>
      <c r="Q123" s="133"/>
    </row>
    <row r="124" spans="1:17" ht="16.5">
      <c r="A124" s="402" t="s">
        <v>202</v>
      </c>
      <c r="B124" s="402"/>
      <c r="C124" s="402"/>
      <c r="D124" s="402"/>
      <c r="E124" s="402"/>
      <c r="F124" s="402"/>
      <c r="G124" s="420"/>
      <c r="H124" s="168"/>
      <c r="I124" s="237">
        <f>I125+I126+I127</f>
        <v>965991804</v>
      </c>
      <c r="J124" s="349">
        <f>J125+J126+J127</f>
        <v>965991804</v>
      </c>
      <c r="K124" s="350">
        <f>K125+K129+K132+K136</f>
        <v>0</v>
      </c>
      <c r="L124" s="351">
        <f>L125+L126+L127</f>
        <v>266980429.7</v>
      </c>
      <c r="M124" s="352">
        <f>M125+M129+M132+M136</f>
        <v>0</v>
      </c>
      <c r="N124" s="362">
        <f aca="true" t="shared" si="4" ref="N124:N130">(L124/J124)*100</f>
        <v>27.637960135322224</v>
      </c>
      <c r="O124" s="363"/>
      <c r="P124" s="133"/>
      <c r="Q124" s="133"/>
    </row>
    <row r="125" spans="1:17" s="107" customFormat="1" ht="15.75" customHeight="1">
      <c r="A125" s="367" t="s">
        <v>200</v>
      </c>
      <c r="B125" s="367"/>
      <c r="C125" s="367"/>
      <c r="D125" s="367"/>
      <c r="E125" s="367"/>
      <c r="F125" s="367"/>
      <c r="G125" s="368"/>
      <c r="H125" s="144"/>
      <c r="I125" s="216">
        <v>965991804</v>
      </c>
      <c r="J125" s="333">
        <v>965991804</v>
      </c>
      <c r="K125" s="364"/>
      <c r="L125" s="375">
        <v>266980429.7</v>
      </c>
      <c r="M125" s="376"/>
      <c r="N125" s="365">
        <f t="shared" si="4"/>
        <v>27.637960135322224</v>
      </c>
      <c r="O125" s="366"/>
      <c r="P125" s="166"/>
      <c r="Q125" s="166"/>
    </row>
    <row r="126" spans="1:17" s="107" customFormat="1" ht="15.75" customHeight="1">
      <c r="A126" s="367" t="s">
        <v>182</v>
      </c>
      <c r="B126" s="367"/>
      <c r="C126" s="367"/>
      <c r="D126" s="367"/>
      <c r="E126" s="367"/>
      <c r="F126" s="367"/>
      <c r="G126" s="368"/>
      <c r="H126" s="144"/>
      <c r="I126" s="216">
        <v>0</v>
      </c>
      <c r="J126" s="358">
        <v>0</v>
      </c>
      <c r="K126" s="359"/>
      <c r="L126" s="360">
        <v>0</v>
      </c>
      <c r="M126" s="361"/>
      <c r="N126" s="356">
        <v>0</v>
      </c>
      <c r="O126" s="357"/>
      <c r="P126" s="166"/>
      <c r="Q126" s="166"/>
    </row>
    <row r="127" spans="1:17" s="107" customFormat="1" ht="15.75" customHeight="1">
      <c r="A127" s="367" t="s">
        <v>183</v>
      </c>
      <c r="B127" s="367"/>
      <c r="C127" s="367"/>
      <c r="D127" s="367"/>
      <c r="E127" s="367"/>
      <c r="F127" s="367"/>
      <c r="G127" s="368"/>
      <c r="H127" s="144"/>
      <c r="I127" s="216">
        <v>0</v>
      </c>
      <c r="J127" s="358">
        <v>0</v>
      </c>
      <c r="K127" s="359"/>
      <c r="L127" s="360">
        <v>0</v>
      </c>
      <c r="M127" s="361"/>
      <c r="N127" s="356">
        <v>0</v>
      </c>
      <c r="O127" s="357"/>
      <c r="P127" s="166"/>
      <c r="Q127" s="166"/>
    </row>
    <row r="128" spans="1:17" s="107" customFormat="1" ht="13.5" customHeight="1">
      <c r="A128" s="367" t="s">
        <v>203</v>
      </c>
      <c r="B128" s="367"/>
      <c r="C128" s="367"/>
      <c r="D128" s="367"/>
      <c r="E128" s="367"/>
      <c r="F128" s="367"/>
      <c r="G128" s="368"/>
      <c r="H128" s="144"/>
      <c r="I128" s="216">
        <v>0</v>
      </c>
      <c r="J128" s="358">
        <v>0</v>
      </c>
      <c r="K128" s="359"/>
      <c r="L128" s="360">
        <v>0</v>
      </c>
      <c r="M128" s="361"/>
      <c r="N128" s="356">
        <v>0</v>
      </c>
      <c r="O128" s="357"/>
      <c r="P128" s="166"/>
      <c r="Q128" s="166"/>
    </row>
    <row r="129" spans="1:17" s="107" customFormat="1" ht="16.5">
      <c r="A129" s="341" t="s">
        <v>204</v>
      </c>
      <c r="B129" s="341"/>
      <c r="C129" s="341"/>
      <c r="D129" s="341"/>
      <c r="E129" s="341"/>
      <c r="F129" s="341"/>
      <c r="G129" s="343"/>
      <c r="H129" s="144"/>
      <c r="I129" s="216">
        <v>84365113</v>
      </c>
      <c r="J129" s="369">
        <v>84365113</v>
      </c>
      <c r="K129" s="370"/>
      <c r="L129" s="371">
        <v>357536599.72</v>
      </c>
      <c r="M129" s="372"/>
      <c r="N129" s="365">
        <f t="shared" si="4"/>
        <v>423.7967413378561</v>
      </c>
      <c r="O129" s="366"/>
      <c r="P129" s="166"/>
      <c r="Q129" s="166"/>
    </row>
    <row r="130" spans="1:17" s="107" customFormat="1" ht="21.75" customHeight="1">
      <c r="A130" s="342" t="s">
        <v>205</v>
      </c>
      <c r="B130" s="342"/>
      <c r="C130" s="342"/>
      <c r="D130" s="342"/>
      <c r="E130" s="342"/>
      <c r="F130" s="342"/>
      <c r="G130" s="348"/>
      <c r="H130" s="148"/>
      <c r="I130" s="217">
        <f>I124+I128+I129</f>
        <v>1050356917</v>
      </c>
      <c r="J130" s="346">
        <f>J124+J128+J129</f>
        <v>1050356917</v>
      </c>
      <c r="K130" s="347">
        <f>K108+K120-K126</f>
        <v>0</v>
      </c>
      <c r="L130" s="346">
        <f>L124+L128+L129</f>
        <v>624517029.4200001</v>
      </c>
      <c r="M130" s="347">
        <f>M108+M120-M126</f>
        <v>0</v>
      </c>
      <c r="N130" s="337">
        <f t="shared" si="4"/>
        <v>59.45760144120611</v>
      </c>
      <c r="O130" s="355"/>
      <c r="P130" s="166"/>
      <c r="Q130" s="166"/>
    </row>
    <row r="131" spans="1:17" s="107" customFormat="1" ht="10.5" customHeight="1">
      <c r="A131" s="185"/>
      <c r="B131" s="185"/>
      <c r="C131" s="185"/>
      <c r="D131" s="18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66"/>
      <c r="Q131" s="166"/>
    </row>
    <row r="132" spans="1:20" s="107" customFormat="1" ht="16.5" customHeight="1">
      <c r="A132" s="374" t="s">
        <v>142</v>
      </c>
      <c r="B132" s="374"/>
      <c r="C132" s="374"/>
      <c r="D132" s="374"/>
      <c r="E132" s="374"/>
      <c r="F132" s="374"/>
      <c r="G132" s="374"/>
      <c r="H132" s="399"/>
      <c r="I132" s="399"/>
      <c r="J132" s="399"/>
      <c r="K132" s="399"/>
      <c r="L132" s="399"/>
      <c r="M132" s="399"/>
      <c r="N132" s="399"/>
      <c r="O132" s="399"/>
      <c r="P132" s="166"/>
      <c r="Q132" s="271"/>
      <c r="R132" s="272"/>
      <c r="S132" s="272"/>
      <c r="T132" s="272"/>
    </row>
    <row r="133" spans="1:17" s="107" customFormat="1" ht="17.25" customHeight="1">
      <c r="A133" s="378" t="s">
        <v>143</v>
      </c>
      <c r="B133" s="378"/>
      <c r="C133" s="378"/>
      <c r="D133" s="378"/>
      <c r="E133" s="378"/>
      <c r="F133" s="378"/>
      <c r="G133" s="379"/>
      <c r="H133" s="150" t="s">
        <v>248</v>
      </c>
      <c r="I133" s="150" t="s">
        <v>249</v>
      </c>
      <c r="J133" s="377" t="s">
        <v>55</v>
      </c>
      <c r="K133" s="345"/>
      <c r="L133" s="377" t="s">
        <v>56</v>
      </c>
      <c r="M133" s="345"/>
      <c r="N133" s="377" t="s">
        <v>134</v>
      </c>
      <c r="O133" s="344"/>
      <c r="P133" s="166"/>
      <c r="Q133" s="166"/>
    </row>
    <row r="134" spans="1:17" s="107" customFormat="1" ht="17.25" customHeight="1">
      <c r="A134" s="380"/>
      <c r="B134" s="380"/>
      <c r="C134" s="380"/>
      <c r="D134" s="380"/>
      <c r="E134" s="380"/>
      <c r="F134" s="380"/>
      <c r="G134" s="381"/>
      <c r="H134" s="151" t="s">
        <v>40</v>
      </c>
      <c r="I134" s="152" t="s">
        <v>41</v>
      </c>
      <c r="J134" s="150" t="s">
        <v>242</v>
      </c>
      <c r="K134" s="150" t="s">
        <v>244</v>
      </c>
      <c r="L134" s="150" t="s">
        <v>245</v>
      </c>
      <c r="M134" s="154" t="s">
        <v>43</v>
      </c>
      <c r="N134" s="150" t="s">
        <v>245</v>
      </c>
      <c r="O134" s="155" t="s">
        <v>43</v>
      </c>
      <c r="P134" s="166"/>
      <c r="Q134" s="166"/>
    </row>
    <row r="135" spans="1:17" s="107" customFormat="1" ht="17.25" customHeight="1">
      <c r="A135" s="382"/>
      <c r="B135" s="382"/>
      <c r="C135" s="382"/>
      <c r="D135" s="382"/>
      <c r="E135" s="382"/>
      <c r="F135" s="382"/>
      <c r="G135" s="383"/>
      <c r="H135" s="156"/>
      <c r="I135" s="157" t="s">
        <v>51</v>
      </c>
      <c r="J135" s="157" t="s">
        <v>59</v>
      </c>
      <c r="K135" s="157" t="s">
        <v>243</v>
      </c>
      <c r="L135" s="157" t="s">
        <v>60</v>
      </c>
      <c r="M135" s="157" t="s">
        <v>246</v>
      </c>
      <c r="N135" s="157" t="s">
        <v>64</v>
      </c>
      <c r="O135" s="159" t="s">
        <v>247</v>
      </c>
      <c r="P135" s="166"/>
      <c r="Q135" s="166"/>
    </row>
    <row r="136" spans="1:17" s="107" customFormat="1" ht="16.5">
      <c r="A136" s="367" t="s">
        <v>206</v>
      </c>
      <c r="B136" s="367"/>
      <c r="C136" s="367"/>
      <c r="D136" s="367"/>
      <c r="E136" s="367"/>
      <c r="F136" s="367"/>
      <c r="G136" s="368"/>
      <c r="H136" s="246">
        <f>H137+H138</f>
        <v>1117600</v>
      </c>
      <c r="I136" s="246">
        <f>I137+I138</f>
        <v>1070650.84</v>
      </c>
      <c r="J136" s="246">
        <f>J137+J138</f>
        <v>24162.29</v>
      </c>
      <c r="K136" s="203">
        <v>0</v>
      </c>
      <c r="L136" s="246">
        <f>L137+L138</f>
        <v>24162.29</v>
      </c>
      <c r="M136" s="203">
        <v>0</v>
      </c>
      <c r="N136" s="186">
        <f>N137+N138</f>
        <v>24162.29</v>
      </c>
      <c r="O136" s="205">
        <v>0</v>
      </c>
      <c r="P136" s="166"/>
      <c r="Q136" s="166"/>
    </row>
    <row r="137" spans="1:17" s="107" customFormat="1" ht="15" customHeight="1">
      <c r="A137" s="391" t="s">
        <v>135</v>
      </c>
      <c r="B137" s="391"/>
      <c r="C137" s="391"/>
      <c r="D137" s="391"/>
      <c r="E137" s="391"/>
      <c r="F137" s="391"/>
      <c r="G137" s="392"/>
      <c r="H137" s="187">
        <v>1117600</v>
      </c>
      <c r="I137" s="187">
        <v>1070650.84</v>
      </c>
      <c r="J137" s="187">
        <v>24162.29</v>
      </c>
      <c r="K137" s="204">
        <v>0</v>
      </c>
      <c r="L137" s="187">
        <v>24162.29</v>
      </c>
      <c r="M137" s="204">
        <v>0</v>
      </c>
      <c r="N137" s="186">
        <v>24162.29</v>
      </c>
      <c r="O137" s="206">
        <v>0</v>
      </c>
      <c r="P137" s="166"/>
      <c r="Q137" s="166"/>
    </row>
    <row r="138" spans="1:17" s="107" customFormat="1" ht="16.5">
      <c r="A138" s="391" t="s">
        <v>136</v>
      </c>
      <c r="B138" s="391"/>
      <c r="C138" s="391"/>
      <c r="D138" s="391"/>
      <c r="E138" s="391"/>
      <c r="F138" s="391"/>
      <c r="G138" s="392"/>
      <c r="H138" s="187">
        <v>0</v>
      </c>
      <c r="I138" s="187">
        <v>0</v>
      </c>
      <c r="J138" s="187">
        <v>0</v>
      </c>
      <c r="K138" s="204">
        <v>0</v>
      </c>
      <c r="L138" s="187">
        <v>0</v>
      </c>
      <c r="M138" s="204">
        <v>0</v>
      </c>
      <c r="N138" s="186">
        <v>0</v>
      </c>
      <c r="O138" s="206">
        <v>0</v>
      </c>
      <c r="P138" s="166"/>
      <c r="Q138" s="166"/>
    </row>
    <row r="139" spans="1:17" ht="16.5">
      <c r="A139" s="367" t="s">
        <v>207</v>
      </c>
      <c r="B139" s="367"/>
      <c r="C139" s="367"/>
      <c r="D139" s="367"/>
      <c r="E139" s="367"/>
      <c r="F139" s="367"/>
      <c r="G139" s="368"/>
      <c r="H139" s="187">
        <f>H140+H141</f>
        <v>1891867368</v>
      </c>
      <c r="I139" s="247">
        <f>I140+I141</f>
        <v>1888282069.75</v>
      </c>
      <c r="J139" s="187">
        <f>J140+J141</f>
        <v>635536696.33</v>
      </c>
      <c r="K139" s="187">
        <f aca="true" t="shared" si="5" ref="K139:K157">(J139/I139)*100</f>
        <v>33.65687290639487</v>
      </c>
      <c r="L139" s="187">
        <f>L140+L141</f>
        <v>428166026.85</v>
      </c>
      <c r="M139" s="187">
        <f aca="true" t="shared" si="6" ref="M139:M157">(L139/I139)*100</f>
        <v>22.67489766010897</v>
      </c>
      <c r="N139" s="186">
        <f>N140+N141</f>
        <v>419022191.73</v>
      </c>
      <c r="O139" s="188">
        <f aca="true" t="shared" si="7" ref="O139:O157">(N139/I139)*100</f>
        <v>22.190656705514165</v>
      </c>
      <c r="P139" s="133"/>
      <c r="Q139" s="133"/>
    </row>
    <row r="140" spans="1:17" ht="16.5">
      <c r="A140" s="391" t="s">
        <v>135</v>
      </c>
      <c r="B140" s="391"/>
      <c r="C140" s="391"/>
      <c r="D140" s="391"/>
      <c r="E140" s="391"/>
      <c r="F140" s="391"/>
      <c r="G140" s="392"/>
      <c r="H140" s="247">
        <f>1784471720+6988670</f>
        <v>1791460390</v>
      </c>
      <c r="I140" s="247">
        <f>1811948720+6988670</f>
        <v>1818937390</v>
      </c>
      <c r="J140" s="247">
        <v>617284390.5</v>
      </c>
      <c r="K140" s="247">
        <f t="shared" si="5"/>
        <v>33.93653865678136</v>
      </c>
      <c r="L140" s="247">
        <v>428057522.1</v>
      </c>
      <c r="M140" s="247">
        <f t="shared" si="6"/>
        <v>23.533384076512938</v>
      </c>
      <c r="N140" s="259">
        <v>418914951.73</v>
      </c>
      <c r="O140" s="188">
        <f t="shared" si="7"/>
        <v>23.030751582384042</v>
      </c>
      <c r="P140" s="133"/>
      <c r="Q140" s="133"/>
    </row>
    <row r="141" spans="1:17" ht="16.5">
      <c r="A141" s="391" t="s">
        <v>137</v>
      </c>
      <c r="B141" s="391"/>
      <c r="C141" s="391"/>
      <c r="D141" s="391"/>
      <c r="E141" s="391"/>
      <c r="F141" s="391"/>
      <c r="G141" s="392"/>
      <c r="H141" s="247">
        <v>100406978</v>
      </c>
      <c r="I141" s="247">
        <v>69344679.75</v>
      </c>
      <c r="J141" s="187">
        <v>18252305.83</v>
      </c>
      <c r="K141" s="187">
        <f t="shared" si="5"/>
        <v>26.32113364111397</v>
      </c>
      <c r="L141" s="187">
        <v>108504.75</v>
      </c>
      <c r="M141" s="204">
        <f t="shared" si="6"/>
        <v>0.15647162895723085</v>
      </c>
      <c r="N141" s="186">
        <v>107240</v>
      </c>
      <c r="O141" s="206">
        <f t="shared" si="7"/>
        <v>0.1546477687785414</v>
      </c>
      <c r="P141" s="133"/>
      <c r="Q141" s="133"/>
    </row>
    <row r="142" spans="1:17" ht="16.5">
      <c r="A142" s="367" t="s">
        <v>208</v>
      </c>
      <c r="B142" s="367"/>
      <c r="C142" s="367"/>
      <c r="D142" s="367"/>
      <c r="E142" s="367"/>
      <c r="F142" s="367"/>
      <c r="G142" s="368"/>
      <c r="H142" s="247">
        <f>H143+H144</f>
        <v>74352293</v>
      </c>
      <c r="I142" s="247">
        <f>I143+I144</f>
        <v>74352293</v>
      </c>
      <c r="J142" s="187">
        <f>J143+J144</f>
        <v>4027204.69</v>
      </c>
      <c r="K142" s="187">
        <f t="shared" si="5"/>
        <v>5.416382639335683</v>
      </c>
      <c r="L142" s="187">
        <f>L143+L144</f>
        <v>1196582.18</v>
      </c>
      <c r="M142" s="204">
        <f t="shared" si="6"/>
        <v>1.6093413285855218</v>
      </c>
      <c r="N142" s="186">
        <f>N143+N144</f>
        <v>785300.28</v>
      </c>
      <c r="O142" s="206">
        <f t="shared" si="7"/>
        <v>1.0561883814396955</v>
      </c>
      <c r="P142" s="133"/>
      <c r="Q142" s="133"/>
    </row>
    <row r="143" spans="1:17" ht="16.5">
      <c r="A143" s="391" t="s">
        <v>135</v>
      </c>
      <c r="B143" s="391"/>
      <c r="C143" s="391"/>
      <c r="D143" s="391"/>
      <c r="E143" s="391"/>
      <c r="F143" s="391"/>
      <c r="G143" s="392"/>
      <c r="H143" s="247">
        <v>73397022</v>
      </c>
      <c r="I143" s="247">
        <v>73397022</v>
      </c>
      <c r="J143" s="187">
        <v>4027204.69</v>
      </c>
      <c r="K143" s="187">
        <f t="shared" si="5"/>
        <v>5.486877505738584</v>
      </c>
      <c r="L143" s="187">
        <v>1196582.18</v>
      </c>
      <c r="M143" s="204">
        <f t="shared" si="6"/>
        <v>1.6302870980242221</v>
      </c>
      <c r="N143" s="186">
        <v>785300.28</v>
      </c>
      <c r="O143" s="206">
        <f t="shared" si="7"/>
        <v>1.069934799262019</v>
      </c>
      <c r="P143" s="133"/>
      <c r="Q143" s="133"/>
    </row>
    <row r="144" spans="1:17" ht="16.5">
      <c r="A144" s="391" t="s">
        <v>137</v>
      </c>
      <c r="B144" s="391"/>
      <c r="C144" s="391"/>
      <c r="D144" s="391"/>
      <c r="E144" s="391"/>
      <c r="F144" s="391"/>
      <c r="G144" s="392"/>
      <c r="H144" s="247">
        <v>955271</v>
      </c>
      <c r="I144" s="247">
        <v>955271</v>
      </c>
      <c r="J144" s="187">
        <v>0</v>
      </c>
      <c r="K144" s="204">
        <f t="shared" si="5"/>
        <v>0</v>
      </c>
      <c r="L144" s="187">
        <v>0</v>
      </c>
      <c r="M144" s="204">
        <f t="shared" si="6"/>
        <v>0</v>
      </c>
      <c r="N144" s="186">
        <v>0</v>
      </c>
      <c r="O144" s="206">
        <f t="shared" si="7"/>
        <v>0</v>
      </c>
      <c r="P144" s="133"/>
      <c r="Q144" s="133"/>
    </row>
    <row r="145" spans="1:17" ht="16.5">
      <c r="A145" s="367" t="s">
        <v>209</v>
      </c>
      <c r="B145" s="367"/>
      <c r="C145" s="367"/>
      <c r="D145" s="367"/>
      <c r="E145" s="367"/>
      <c r="F145" s="367"/>
      <c r="G145" s="368"/>
      <c r="H145" s="247">
        <f>H146+H147</f>
        <v>8482924</v>
      </c>
      <c r="I145" s="247">
        <f>I146+I147</f>
        <v>9052873.16</v>
      </c>
      <c r="J145" s="187">
        <f>J146+J147</f>
        <v>1743144</v>
      </c>
      <c r="K145" s="187">
        <f t="shared" si="5"/>
        <v>19.25514661690013</v>
      </c>
      <c r="L145" s="187">
        <f>L146+L147</f>
        <v>1188486.47</v>
      </c>
      <c r="M145" s="187">
        <f t="shared" si="6"/>
        <v>13.128279265540929</v>
      </c>
      <c r="N145" s="186">
        <f>N146+N147</f>
        <v>1184969.07</v>
      </c>
      <c r="O145" s="188">
        <f t="shared" si="7"/>
        <v>13.089425302408634</v>
      </c>
      <c r="P145" s="133"/>
      <c r="Q145" s="133"/>
    </row>
    <row r="146" spans="1:17" ht="16.5">
      <c r="A146" s="391" t="s">
        <v>135</v>
      </c>
      <c r="B146" s="391"/>
      <c r="C146" s="391"/>
      <c r="D146" s="391"/>
      <c r="E146" s="391"/>
      <c r="F146" s="391"/>
      <c r="G146" s="392"/>
      <c r="H146" s="247">
        <v>5613924</v>
      </c>
      <c r="I146" s="247">
        <v>6183873.16</v>
      </c>
      <c r="J146" s="187">
        <v>1743144</v>
      </c>
      <c r="K146" s="187">
        <f t="shared" si="5"/>
        <v>28.188547127315267</v>
      </c>
      <c r="L146" s="187">
        <v>1188486.47</v>
      </c>
      <c r="M146" s="187">
        <f t="shared" si="6"/>
        <v>19.21912754756438</v>
      </c>
      <c r="N146" s="186">
        <v>1184969.07</v>
      </c>
      <c r="O146" s="188">
        <f t="shared" si="7"/>
        <v>19.162247338203812</v>
      </c>
      <c r="P146" s="133"/>
      <c r="Q146" s="133"/>
    </row>
    <row r="147" spans="1:17" ht="16.5">
      <c r="A147" s="391" t="s">
        <v>137</v>
      </c>
      <c r="B147" s="391"/>
      <c r="C147" s="391"/>
      <c r="D147" s="391"/>
      <c r="E147" s="391"/>
      <c r="F147" s="391"/>
      <c r="G147" s="392"/>
      <c r="H147" s="247">
        <v>2869000</v>
      </c>
      <c r="I147" s="247">
        <v>2869000</v>
      </c>
      <c r="J147" s="187">
        <v>0</v>
      </c>
      <c r="K147" s="204">
        <f t="shared" si="5"/>
        <v>0</v>
      </c>
      <c r="L147" s="187">
        <v>0</v>
      </c>
      <c r="M147" s="204">
        <f t="shared" si="6"/>
        <v>0</v>
      </c>
      <c r="N147" s="186">
        <v>0</v>
      </c>
      <c r="O147" s="206">
        <f t="shared" si="7"/>
        <v>0</v>
      </c>
      <c r="P147" s="133"/>
      <c r="Q147" s="133"/>
    </row>
    <row r="148" spans="1:17" ht="16.5">
      <c r="A148" s="367" t="s">
        <v>210</v>
      </c>
      <c r="B148" s="367"/>
      <c r="C148" s="367"/>
      <c r="D148" s="367"/>
      <c r="E148" s="367"/>
      <c r="F148" s="367"/>
      <c r="G148" s="368"/>
      <c r="H148" s="247">
        <f>H149+H150</f>
        <v>17418016</v>
      </c>
      <c r="I148" s="247">
        <f>I149+I150</f>
        <v>17418016</v>
      </c>
      <c r="J148" s="187">
        <f>J149+J150</f>
        <v>3734578.85</v>
      </c>
      <c r="K148" s="187">
        <f t="shared" si="5"/>
        <v>21.440896885156153</v>
      </c>
      <c r="L148" s="187">
        <f>L149+L150</f>
        <v>1823306.85</v>
      </c>
      <c r="M148" s="187">
        <f t="shared" si="6"/>
        <v>10.467936474510072</v>
      </c>
      <c r="N148" s="186">
        <f>N149+N150</f>
        <v>1823264.85</v>
      </c>
      <c r="O148" s="188">
        <f t="shared" si="7"/>
        <v>10.467695344865914</v>
      </c>
      <c r="P148" s="133"/>
      <c r="Q148" s="133"/>
    </row>
    <row r="149" spans="1:17" ht="16.5">
      <c r="A149" s="391" t="s">
        <v>135</v>
      </c>
      <c r="B149" s="391"/>
      <c r="C149" s="391"/>
      <c r="D149" s="391"/>
      <c r="E149" s="391"/>
      <c r="F149" s="391"/>
      <c r="G149" s="392"/>
      <c r="H149" s="247">
        <v>16858016</v>
      </c>
      <c r="I149" s="247">
        <v>16858016</v>
      </c>
      <c r="J149" s="187">
        <v>3734578.85</v>
      </c>
      <c r="K149" s="187">
        <f t="shared" si="5"/>
        <v>22.153133856320935</v>
      </c>
      <c r="L149" s="187">
        <v>1823306.85</v>
      </c>
      <c r="M149" s="187">
        <f t="shared" si="6"/>
        <v>10.815666861391044</v>
      </c>
      <c r="N149" s="186">
        <v>1823264.85</v>
      </c>
      <c r="O149" s="188">
        <f t="shared" si="7"/>
        <v>10.81541772175326</v>
      </c>
      <c r="P149" s="133"/>
      <c r="Q149" s="133"/>
    </row>
    <row r="150" spans="1:17" ht="16.5">
      <c r="A150" s="391" t="s">
        <v>137</v>
      </c>
      <c r="B150" s="391"/>
      <c r="C150" s="391"/>
      <c r="D150" s="391"/>
      <c r="E150" s="391"/>
      <c r="F150" s="391"/>
      <c r="G150" s="392"/>
      <c r="H150" s="247">
        <v>560000</v>
      </c>
      <c r="I150" s="247">
        <v>560000</v>
      </c>
      <c r="J150" s="187">
        <v>0</v>
      </c>
      <c r="K150" s="204">
        <f t="shared" si="5"/>
        <v>0</v>
      </c>
      <c r="L150" s="187">
        <v>0</v>
      </c>
      <c r="M150" s="204">
        <f t="shared" si="6"/>
        <v>0</v>
      </c>
      <c r="N150" s="186">
        <v>0</v>
      </c>
      <c r="O150" s="206">
        <f t="shared" si="7"/>
        <v>0</v>
      </c>
      <c r="P150" s="133"/>
      <c r="Q150" s="133"/>
    </row>
    <row r="151" spans="1:17" ht="16.5">
      <c r="A151" s="367" t="s">
        <v>211</v>
      </c>
      <c r="B151" s="367"/>
      <c r="C151" s="367"/>
      <c r="D151" s="367"/>
      <c r="E151" s="367"/>
      <c r="F151" s="367"/>
      <c r="G151" s="368"/>
      <c r="H151" s="247">
        <f>H152+H153</f>
        <v>155000</v>
      </c>
      <c r="I151" s="247">
        <f>I152+I153</f>
        <v>155000</v>
      </c>
      <c r="J151" s="187">
        <f>J152+J153</f>
        <v>0</v>
      </c>
      <c r="K151" s="204">
        <f t="shared" si="5"/>
        <v>0</v>
      </c>
      <c r="L151" s="187">
        <f>L152+L153</f>
        <v>0</v>
      </c>
      <c r="M151" s="204">
        <f t="shared" si="6"/>
        <v>0</v>
      </c>
      <c r="N151" s="186">
        <f>N152+N153</f>
        <v>0</v>
      </c>
      <c r="O151" s="206">
        <f t="shared" si="7"/>
        <v>0</v>
      </c>
      <c r="P151" s="133"/>
      <c r="Q151" s="133"/>
    </row>
    <row r="152" spans="1:17" ht="16.5">
      <c r="A152" s="391" t="s">
        <v>135</v>
      </c>
      <c r="B152" s="391"/>
      <c r="C152" s="391"/>
      <c r="D152" s="391"/>
      <c r="E152" s="391"/>
      <c r="F152" s="391"/>
      <c r="G152" s="392"/>
      <c r="H152" s="247">
        <v>155000</v>
      </c>
      <c r="I152" s="247">
        <v>155000</v>
      </c>
      <c r="J152" s="187">
        <v>0</v>
      </c>
      <c r="K152" s="204">
        <f t="shared" si="5"/>
        <v>0</v>
      </c>
      <c r="L152" s="187">
        <v>0</v>
      </c>
      <c r="M152" s="204">
        <f t="shared" si="6"/>
        <v>0</v>
      </c>
      <c r="N152" s="186">
        <v>0</v>
      </c>
      <c r="O152" s="206">
        <f t="shared" si="7"/>
        <v>0</v>
      </c>
      <c r="P152" s="133"/>
      <c r="Q152" s="133"/>
    </row>
    <row r="153" spans="1:17" ht="16.5">
      <c r="A153" s="391" t="s">
        <v>137</v>
      </c>
      <c r="B153" s="391"/>
      <c r="C153" s="391"/>
      <c r="D153" s="391"/>
      <c r="E153" s="391"/>
      <c r="F153" s="391"/>
      <c r="G153" s="392"/>
      <c r="H153" s="247">
        <v>0</v>
      </c>
      <c r="I153" s="247">
        <v>0</v>
      </c>
      <c r="J153" s="187">
        <v>0</v>
      </c>
      <c r="K153" s="204">
        <v>0</v>
      </c>
      <c r="L153" s="187">
        <v>0</v>
      </c>
      <c r="M153" s="204">
        <v>0</v>
      </c>
      <c r="N153" s="186">
        <v>0</v>
      </c>
      <c r="O153" s="206">
        <v>0</v>
      </c>
      <c r="P153" s="133"/>
      <c r="Q153" s="133"/>
    </row>
    <row r="154" spans="1:17" ht="16.5">
      <c r="A154" s="367" t="s">
        <v>234</v>
      </c>
      <c r="B154" s="367"/>
      <c r="C154" s="367"/>
      <c r="D154" s="367"/>
      <c r="E154" s="367"/>
      <c r="F154" s="367"/>
      <c r="G154" s="368"/>
      <c r="H154" s="247">
        <f>H155+H156</f>
        <v>631879543</v>
      </c>
      <c r="I154" s="247">
        <f>I155+I156</f>
        <v>631879543</v>
      </c>
      <c r="J154" s="187">
        <f>J155+J156</f>
        <v>108768419.24</v>
      </c>
      <c r="K154" s="187">
        <f t="shared" si="5"/>
        <v>17.213473745897165</v>
      </c>
      <c r="L154" s="187">
        <f>L155+L156</f>
        <v>102616969.88</v>
      </c>
      <c r="M154" s="187">
        <f t="shared" si="6"/>
        <v>16.239957602172286</v>
      </c>
      <c r="N154" s="186">
        <f>N155+N156</f>
        <v>84733893.44</v>
      </c>
      <c r="O154" s="188">
        <f t="shared" si="7"/>
        <v>13.409817484786021</v>
      </c>
      <c r="P154" s="133"/>
      <c r="Q154" s="133"/>
    </row>
    <row r="155" spans="1:17" ht="16.5">
      <c r="A155" s="391" t="s">
        <v>135</v>
      </c>
      <c r="B155" s="391"/>
      <c r="C155" s="391"/>
      <c r="D155" s="391"/>
      <c r="E155" s="391"/>
      <c r="F155" s="391"/>
      <c r="G155" s="392"/>
      <c r="H155" s="247">
        <v>631535543</v>
      </c>
      <c r="I155" s="247">
        <v>631535543</v>
      </c>
      <c r="J155" s="187">
        <v>108768419.24</v>
      </c>
      <c r="K155" s="187">
        <f t="shared" si="5"/>
        <v>17.22284999563358</v>
      </c>
      <c r="L155" s="187">
        <v>102616969.88</v>
      </c>
      <c r="M155" s="187">
        <f t="shared" si="6"/>
        <v>16.24880357367313</v>
      </c>
      <c r="N155" s="186">
        <v>84733893.44</v>
      </c>
      <c r="O155" s="188">
        <f t="shared" si="7"/>
        <v>13.41712186735941</v>
      </c>
      <c r="P155" s="133"/>
      <c r="Q155" s="133"/>
    </row>
    <row r="156" spans="1:17" ht="16.5">
      <c r="A156" s="391" t="s">
        <v>137</v>
      </c>
      <c r="B156" s="391"/>
      <c r="C156" s="391"/>
      <c r="D156" s="391"/>
      <c r="E156" s="391"/>
      <c r="F156" s="391"/>
      <c r="G156" s="392"/>
      <c r="H156" s="189">
        <v>344000</v>
      </c>
      <c r="I156" s="248">
        <v>344000</v>
      </c>
      <c r="J156" s="189">
        <v>0</v>
      </c>
      <c r="K156" s="189">
        <f t="shared" si="5"/>
        <v>0</v>
      </c>
      <c r="L156" s="189">
        <v>0</v>
      </c>
      <c r="M156" s="189">
        <f t="shared" si="6"/>
        <v>0</v>
      </c>
      <c r="N156" s="186">
        <v>0</v>
      </c>
      <c r="O156" s="190">
        <f t="shared" si="7"/>
        <v>0</v>
      </c>
      <c r="P156" s="133"/>
      <c r="Q156" s="133"/>
    </row>
    <row r="157" spans="1:17" ht="31.5" customHeight="1">
      <c r="A157" s="342" t="s">
        <v>212</v>
      </c>
      <c r="B157" s="342"/>
      <c r="C157" s="342"/>
      <c r="D157" s="342"/>
      <c r="E157" s="342"/>
      <c r="F157" s="342"/>
      <c r="G157" s="348"/>
      <c r="H157" s="163">
        <f>H136+H139+H142+H145+H148+H151+H154</f>
        <v>2625272744</v>
      </c>
      <c r="I157" s="163">
        <f>I136+I139+I142+I145+I148+I151+I154</f>
        <v>2622210445.75</v>
      </c>
      <c r="J157" s="163">
        <f>J136+J139+J142+J145+J148+J151+J154</f>
        <v>753834205.4000001</v>
      </c>
      <c r="K157" s="163">
        <f t="shared" si="5"/>
        <v>28.74804372096801</v>
      </c>
      <c r="L157" s="163">
        <f>L136+L139+L142+L145+L148+L151+L154</f>
        <v>535015534.5200001</v>
      </c>
      <c r="M157" s="163">
        <f t="shared" si="6"/>
        <v>20.40322642246877</v>
      </c>
      <c r="N157" s="163">
        <f>N136+N139+N142+N145+N148+N151+N154</f>
        <v>507573781.66</v>
      </c>
      <c r="O157" s="164">
        <f t="shared" si="7"/>
        <v>19.35671419823151</v>
      </c>
      <c r="P157" s="133"/>
      <c r="Q157" s="133"/>
    </row>
    <row r="158" spans="1:17" ht="16.5">
      <c r="A158" s="149"/>
      <c r="B158" s="149"/>
      <c r="C158" s="149"/>
      <c r="D158" s="149"/>
      <c r="E158" s="149"/>
      <c r="F158" s="149"/>
      <c r="G158" s="149"/>
      <c r="H158" s="149"/>
      <c r="I158" s="196"/>
      <c r="J158" s="149"/>
      <c r="K158" s="149"/>
      <c r="L158" s="149"/>
      <c r="M158" s="149"/>
      <c r="N158" s="149"/>
      <c r="O158" s="165" t="s">
        <v>255</v>
      </c>
      <c r="P158" s="167"/>
      <c r="Q158" s="167"/>
    </row>
    <row r="159" spans="1:17" ht="15.7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67"/>
      <c r="Q159" s="167"/>
    </row>
    <row r="160" spans="1:17" ht="15.7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67"/>
      <c r="Q160" s="167"/>
    </row>
    <row r="161" spans="1:17" ht="15.7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67"/>
      <c r="Q161" s="167"/>
    </row>
    <row r="162" spans="1:17" ht="15.7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 t="str">
        <f>O81</f>
        <v>Continuação </v>
      </c>
      <c r="P162" s="167"/>
      <c r="Q162" s="167"/>
    </row>
    <row r="163" spans="1:17" ht="15.75" customHeight="1">
      <c r="A163" s="419" t="str">
        <f>A82</f>
        <v>GOVERNO DO ESTADO DO RIO DE JANEIRO</v>
      </c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  <c r="P163" s="167"/>
      <c r="Q163" s="167"/>
    </row>
    <row r="164" spans="1:17" ht="15.75" customHeight="1">
      <c r="A164" s="419" t="str">
        <f>A83</f>
        <v>RELATÓRIO RESUMIDO DA EXECUÇÃO ORÇAMENTÁRIA</v>
      </c>
      <c r="B164" s="419"/>
      <c r="C164" s="419"/>
      <c r="D164" s="419"/>
      <c r="E164" s="419"/>
      <c r="F164" s="419"/>
      <c r="G164" s="419"/>
      <c r="H164" s="419"/>
      <c r="I164" s="419"/>
      <c r="J164" s="419"/>
      <c r="K164" s="419"/>
      <c r="L164" s="419"/>
      <c r="M164" s="419"/>
      <c r="N164" s="419"/>
      <c r="O164" s="419"/>
      <c r="P164" s="167"/>
      <c r="Q164" s="167"/>
    </row>
    <row r="165" spans="1:17" ht="15.75" customHeight="1">
      <c r="A165" s="422" t="str">
        <f>A84</f>
        <v>DEMONSTRATIVO DAS RECEITAS E DESPESAS COM AÇÕES E SERVIÇOS PÚBLICOS DE SAÚDE </v>
      </c>
      <c r="B165" s="422"/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2"/>
      <c r="N165" s="422"/>
      <c r="O165" s="422"/>
      <c r="P165" s="167"/>
      <c r="Q165" s="167"/>
    </row>
    <row r="166" spans="1:17" ht="15.75" customHeight="1">
      <c r="A166" s="419" t="str">
        <f>A85</f>
        <v>ORÇAMENTOS FISCAL E DA SEGURIDADE SOCIAL</v>
      </c>
      <c r="B166" s="419"/>
      <c r="C166" s="419"/>
      <c r="D166" s="419"/>
      <c r="E166" s="419"/>
      <c r="F166" s="419"/>
      <c r="G166" s="419"/>
      <c r="H166" s="419"/>
      <c r="I166" s="419"/>
      <c r="J166" s="419"/>
      <c r="K166" s="419"/>
      <c r="L166" s="419"/>
      <c r="M166" s="419"/>
      <c r="N166" s="419"/>
      <c r="O166" s="419"/>
      <c r="P166" s="167"/>
      <c r="Q166" s="167"/>
    </row>
    <row r="167" spans="1:17" ht="15.75" customHeight="1">
      <c r="A167" s="419" t="str">
        <f>A86</f>
        <v>JANEIRO A ABRIL 2022/BIMESTRE MARÇO - ABRIL</v>
      </c>
      <c r="B167" s="419"/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19"/>
      <c r="O167" s="419"/>
      <c r="P167" s="167"/>
      <c r="Q167" s="167"/>
    </row>
    <row r="168" spans="1:17" ht="15.75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2" t="str">
        <f>O87</f>
        <v> Emissão: 19/05/2022</v>
      </c>
      <c r="P168" s="167"/>
      <c r="Q168" s="167"/>
    </row>
    <row r="169" spans="1:17" ht="15.75" customHeight="1">
      <c r="A169" s="191" t="str">
        <f>A88</f>
        <v>RREO – ANEXO 12  (LC n° 141/2012 art.35)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3">
        <f>O88</f>
        <v>1</v>
      </c>
      <c r="P169" s="167"/>
      <c r="Q169" s="167"/>
    </row>
    <row r="170" spans="1:17" ht="17.25" customHeight="1">
      <c r="A170" s="378" t="s">
        <v>287</v>
      </c>
      <c r="B170" s="378"/>
      <c r="C170" s="378"/>
      <c r="D170" s="378"/>
      <c r="E170" s="378"/>
      <c r="F170" s="378"/>
      <c r="G170" s="379"/>
      <c r="H170" s="153" t="s">
        <v>248</v>
      </c>
      <c r="I170" s="150" t="s">
        <v>249</v>
      </c>
      <c r="J170" s="409" t="s">
        <v>55</v>
      </c>
      <c r="K170" s="410"/>
      <c r="L170" s="409" t="s">
        <v>56</v>
      </c>
      <c r="M170" s="410"/>
      <c r="N170" s="409" t="s">
        <v>134</v>
      </c>
      <c r="O170" s="399"/>
      <c r="P170" s="133"/>
      <c r="Q170" s="133"/>
    </row>
    <row r="171" spans="1:17" ht="17.25" customHeight="1">
      <c r="A171" s="380"/>
      <c r="B171" s="380"/>
      <c r="C171" s="380"/>
      <c r="D171" s="380"/>
      <c r="E171" s="380"/>
      <c r="F171" s="380"/>
      <c r="G171" s="381"/>
      <c r="H171" s="169" t="s">
        <v>40</v>
      </c>
      <c r="I171" s="152" t="s">
        <v>41</v>
      </c>
      <c r="J171" s="150" t="s">
        <v>242</v>
      </c>
      <c r="K171" s="150" t="s">
        <v>244</v>
      </c>
      <c r="L171" s="150" t="s">
        <v>245</v>
      </c>
      <c r="M171" s="154" t="s">
        <v>43</v>
      </c>
      <c r="N171" s="150" t="s">
        <v>245</v>
      </c>
      <c r="O171" s="155" t="s">
        <v>43</v>
      </c>
      <c r="P171" s="133"/>
      <c r="Q171" s="133"/>
    </row>
    <row r="172" spans="1:17" ht="17.25" customHeight="1">
      <c r="A172" s="382"/>
      <c r="B172" s="382"/>
      <c r="C172" s="382"/>
      <c r="D172" s="382"/>
      <c r="E172" s="382"/>
      <c r="F172" s="382"/>
      <c r="G172" s="383"/>
      <c r="H172" s="170"/>
      <c r="I172" s="157" t="s">
        <v>51</v>
      </c>
      <c r="J172" s="157" t="s">
        <v>59</v>
      </c>
      <c r="K172" s="157" t="s">
        <v>243</v>
      </c>
      <c r="L172" s="157" t="s">
        <v>60</v>
      </c>
      <c r="M172" s="157" t="s">
        <v>246</v>
      </c>
      <c r="N172" s="157" t="s">
        <v>64</v>
      </c>
      <c r="O172" s="159" t="s">
        <v>247</v>
      </c>
      <c r="P172" s="133"/>
      <c r="Q172" s="133"/>
    </row>
    <row r="173" spans="1:17" ht="16.5">
      <c r="A173" s="402" t="s">
        <v>213</v>
      </c>
      <c r="B173" s="402"/>
      <c r="C173" s="402"/>
      <c r="D173" s="402"/>
      <c r="E173" s="402"/>
      <c r="F173" s="402"/>
      <c r="G173" s="420"/>
      <c r="H173" s="239">
        <f>H42+H136</f>
        <v>409918980</v>
      </c>
      <c r="I173" s="240">
        <f>I42+I136</f>
        <v>351967010.84</v>
      </c>
      <c r="J173" s="240">
        <f>J42+J136</f>
        <v>19124692.59</v>
      </c>
      <c r="K173" s="203">
        <f>(J173/I173)*100</f>
        <v>5.4336605423210695</v>
      </c>
      <c r="L173" s="203">
        <f>L42+L136</f>
        <v>19124692.59</v>
      </c>
      <c r="M173" s="203">
        <f>(L173/I173)*100</f>
        <v>5.4336605423210695</v>
      </c>
      <c r="N173" s="203">
        <f>N42+N136</f>
        <v>19124692.59</v>
      </c>
      <c r="O173" s="207">
        <f>(N173/I173)*100</f>
        <v>5.4336605423210695</v>
      </c>
      <c r="P173" s="133"/>
      <c r="Q173" s="133"/>
    </row>
    <row r="174" spans="1:17" ht="16.5">
      <c r="A174" s="367" t="s">
        <v>214</v>
      </c>
      <c r="B174" s="367"/>
      <c r="C174" s="367"/>
      <c r="D174" s="367"/>
      <c r="E174" s="367"/>
      <c r="F174" s="367"/>
      <c r="G174" s="368"/>
      <c r="H174" s="241">
        <f>H45+H139</f>
        <v>6786855259</v>
      </c>
      <c r="I174" s="260">
        <f>I45+I139</f>
        <v>6816359314.89</v>
      </c>
      <c r="J174" s="242">
        <f>J45+J139</f>
        <v>2170731979.19</v>
      </c>
      <c r="K174" s="187">
        <f aca="true" t="shared" si="8" ref="K174:K182">(J174/I174)*100</f>
        <v>31.84591478985187</v>
      </c>
      <c r="L174" s="204">
        <f>L45+L139</f>
        <v>1706770180.54</v>
      </c>
      <c r="M174" s="187">
        <f aca="true" t="shared" si="9" ref="M174:M182">(L174/I174)*100</f>
        <v>25.039322337536476</v>
      </c>
      <c r="N174" s="204">
        <f>N45+N139</f>
        <v>1492636773.32</v>
      </c>
      <c r="O174" s="186">
        <f aca="true" t="shared" si="10" ref="O174:O182">(N174/I174)*100</f>
        <v>21.89785931706107</v>
      </c>
      <c r="P174" s="133"/>
      <c r="Q174" s="133"/>
    </row>
    <row r="175" spans="1:17" ht="16.5">
      <c r="A175" s="367" t="s">
        <v>215</v>
      </c>
      <c r="B175" s="367"/>
      <c r="C175" s="367"/>
      <c r="D175" s="367"/>
      <c r="E175" s="367"/>
      <c r="F175" s="367"/>
      <c r="G175" s="368"/>
      <c r="H175" s="241">
        <f>H48+H142</f>
        <v>171903715</v>
      </c>
      <c r="I175" s="242">
        <f>I48+I142</f>
        <v>172003715</v>
      </c>
      <c r="J175" s="242">
        <f>J48+J142</f>
        <v>83651131.14999999</v>
      </c>
      <c r="K175" s="187">
        <f t="shared" si="8"/>
        <v>48.633328152243685</v>
      </c>
      <c r="L175" s="204">
        <f>L48+L142</f>
        <v>65652475.76</v>
      </c>
      <c r="M175" s="187">
        <f t="shared" si="9"/>
        <v>38.16921963575031</v>
      </c>
      <c r="N175" s="204">
        <f>N48+N142</f>
        <v>36188618.2</v>
      </c>
      <c r="O175" s="186">
        <f t="shared" si="10"/>
        <v>21.039439874888753</v>
      </c>
      <c r="P175" s="133"/>
      <c r="Q175" s="133"/>
    </row>
    <row r="176" spans="1:17" ht="16.5">
      <c r="A176" s="367" t="s">
        <v>216</v>
      </c>
      <c r="B176" s="367"/>
      <c r="C176" s="367"/>
      <c r="D176" s="367"/>
      <c r="E176" s="367"/>
      <c r="F176" s="367"/>
      <c r="G176" s="368"/>
      <c r="H176" s="241">
        <f>H51+H145</f>
        <v>9072924</v>
      </c>
      <c r="I176" s="242">
        <f>I51+I145</f>
        <v>9749822.32</v>
      </c>
      <c r="J176" s="242">
        <f>J51+J145</f>
        <v>1743144</v>
      </c>
      <c r="K176" s="187">
        <f t="shared" si="8"/>
        <v>17.878725814564383</v>
      </c>
      <c r="L176" s="204">
        <f>L51+L145</f>
        <v>1188486.47</v>
      </c>
      <c r="M176" s="187">
        <f t="shared" si="9"/>
        <v>12.189826962918438</v>
      </c>
      <c r="N176" s="204">
        <f>N51+N145</f>
        <v>1184969.07</v>
      </c>
      <c r="O176" s="186">
        <f t="shared" si="10"/>
        <v>12.153750408038205</v>
      </c>
      <c r="P176" s="133"/>
      <c r="Q176" s="133"/>
    </row>
    <row r="177" spans="1:17" ht="16.5">
      <c r="A177" s="367" t="s">
        <v>279</v>
      </c>
      <c r="B177" s="367"/>
      <c r="C177" s="367"/>
      <c r="D177" s="367"/>
      <c r="E177" s="367"/>
      <c r="F177" s="367"/>
      <c r="G177" s="368"/>
      <c r="H177" s="241">
        <f>H54+H148</f>
        <v>122639853</v>
      </c>
      <c r="I177" s="242">
        <f>I54+I148</f>
        <v>148248569.7</v>
      </c>
      <c r="J177" s="242">
        <f>J54+J148</f>
        <v>60929868.230000004</v>
      </c>
      <c r="K177" s="187">
        <f t="shared" si="8"/>
        <v>41.09980174061673</v>
      </c>
      <c r="L177" s="204">
        <f>L54+L148</f>
        <v>58888117.28</v>
      </c>
      <c r="M177" s="187">
        <f t="shared" si="9"/>
        <v>39.72255341091497</v>
      </c>
      <c r="N177" s="204">
        <f>N54+N148</f>
        <v>58873899.42</v>
      </c>
      <c r="O177" s="186">
        <f t="shared" si="10"/>
        <v>39.712962856329</v>
      </c>
      <c r="P177" s="133"/>
      <c r="Q177" s="133"/>
    </row>
    <row r="178" spans="1:17" ht="16.5">
      <c r="A178" s="367" t="s">
        <v>217</v>
      </c>
      <c r="B178" s="367"/>
      <c r="C178" s="367"/>
      <c r="D178" s="367"/>
      <c r="E178" s="367"/>
      <c r="F178" s="367"/>
      <c r="G178" s="368"/>
      <c r="H178" s="241">
        <f>H57+H151</f>
        <v>515000</v>
      </c>
      <c r="I178" s="242">
        <f>I57+I151</f>
        <v>515000</v>
      </c>
      <c r="J178" s="242">
        <f>J57+J151</f>
        <v>0</v>
      </c>
      <c r="K178" s="204">
        <f t="shared" si="8"/>
        <v>0</v>
      </c>
      <c r="L178" s="204">
        <f>L57+L151</f>
        <v>0</v>
      </c>
      <c r="M178" s="204">
        <f t="shared" si="9"/>
        <v>0</v>
      </c>
      <c r="N178" s="204">
        <f>N57+N151</f>
        <v>0</v>
      </c>
      <c r="O178" s="207">
        <f t="shared" si="10"/>
        <v>0</v>
      </c>
      <c r="P178" s="133"/>
      <c r="Q178" s="133"/>
    </row>
    <row r="179" spans="1:17" ht="16.5">
      <c r="A179" s="341" t="s">
        <v>235</v>
      </c>
      <c r="B179" s="341"/>
      <c r="C179" s="341"/>
      <c r="D179" s="341"/>
      <c r="E179" s="341"/>
      <c r="F179" s="341"/>
      <c r="G179" s="343"/>
      <c r="H179" s="243">
        <f>H60+H154</f>
        <v>2027640056</v>
      </c>
      <c r="I179" s="244">
        <f>I60+I154</f>
        <v>2026640056</v>
      </c>
      <c r="J179" s="244">
        <f>J60+J154</f>
        <v>453174562.39</v>
      </c>
      <c r="K179" s="189">
        <f t="shared" si="8"/>
        <v>22.360880564279146</v>
      </c>
      <c r="L179" s="238">
        <f>L60+L154</f>
        <v>395947656.45</v>
      </c>
      <c r="M179" s="189">
        <f t="shared" si="9"/>
        <v>19.537147471144227</v>
      </c>
      <c r="N179" s="238">
        <f>N60+N154</f>
        <v>368294138.54</v>
      </c>
      <c r="O179" s="186">
        <f t="shared" si="10"/>
        <v>18.172646763279015</v>
      </c>
      <c r="P179" s="133"/>
      <c r="Q179" s="133"/>
    </row>
    <row r="180" spans="1:17" ht="16.5">
      <c r="A180" s="342" t="s">
        <v>218</v>
      </c>
      <c r="B180" s="342"/>
      <c r="C180" s="342"/>
      <c r="D180" s="342"/>
      <c r="E180" s="342"/>
      <c r="F180" s="342"/>
      <c r="G180" s="348"/>
      <c r="H180" s="245">
        <f>H173+H174+H175+H176+H177+H178+H179</f>
        <v>9528545787</v>
      </c>
      <c r="I180" s="227">
        <f>I173+I174+I175+I176+I177+I178+I179</f>
        <v>9525483488.75</v>
      </c>
      <c r="J180" s="227">
        <f>J173+J174+J175+J176+J177+J178+J179</f>
        <v>2789355377.55</v>
      </c>
      <c r="K180" s="163">
        <f t="shared" si="8"/>
        <v>29.283084484313548</v>
      </c>
      <c r="L180" s="228">
        <f>L173+L174+L175+L176+L177+L178+L179</f>
        <v>2247571609.0899997</v>
      </c>
      <c r="M180" s="163">
        <f t="shared" si="9"/>
        <v>23.59535462682264</v>
      </c>
      <c r="N180" s="228">
        <f>N173+N174+N175+N176+N177+N178+N179</f>
        <v>1976303091.1399999</v>
      </c>
      <c r="O180" s="148">
        <f t="shared" si="10"/>
        <v>20.747535738990024</v>
      </c>
      <c r="P180" s="133"/>
      <c r="Q180" s="133"/>
    </row>
    <row r="181" spans="1:17" ht="16.5">
      <c r="A181" s="426" t="s">
        <v>267</v>
      </c>
      <c r="B181" s="426"/>
      <c r="C181" s="426"/>
      <c r="D181" s="426"/>
      <c r="E181" s="426"/>
      <c r="F181" s="426"/>
      <c r="G181" s="427"/>
      <c r="H181" s="254">
        <v>1034205735</v>
      </c>
      <c r="I181" s="262">
        <f>1034205735</f>
        <v>1034205735</v>
      </c>
      <c r="J181" s="262">
        <f>218711218.38</f>
        <v>218711218.38</v>
      </c>
      <c r="K181" s="263">
        <f t="shared" si="8"/>
        <v>21.147747588152757</v>
      </c>
      <c r="L181" s="264">
        <f>175745488.69</f>
        <v>175745488.69</v>
      </c>
      <c r="M181" s="263">
        <f t="shared" si="9"/>
        <v>16.99328119564141</v>
      </c>
      <c r="N181" s="264">
        <v>169969664.62</v>
      </c>
      <c r="O181" s="265">
        <f t="shared" si="10"/>
        <v>16.434801980671672</v>
      </c>
      <c r="P181" s="133"/>
      <c r="Q181" s="133"/>
    </row>
    <row r="182" spans="1:17" ht="16.5">
      <c r="A182" s="428" t="s">
        <v>219</v>
      </c>
      <c r="B182" s="428"/>
      <c r="C182" s="428"/>
      <c r="D182" s="428"/>
      <c r="E182" s="428"/>
      <c r="F182" s="428"/>
      <c r="G182" s="429"/>
      <c r="H182" s="245">
        <f>H180-H181</f>
        <v>8494340052</v>
      </c>
      <c r="I182" s="227">
        <f>I180-I181</f>
        <v>8491277753.75</v>
      </c>
      <c r="J182" s="227">
        <f>J180-J181</f>
        <v>2570644159.17</v>
      </c>
      <c r="K182" s="163">
        <f t="shared" si="8"/>
        <v>30.2739379598639</v>
      </c>
      <c r="L182" s="228">
        <f>L180-L181</f>
        <v>2071826120.3999996</v>
      </c>
      <c r="M182" s="163">
        <f t="shared" si="9"/>
        <v>24.39946237166744</v>
      </c>
      <c r="N182" s="228">
        <f>N180-N181</f>
        <v>1806333426.52</v>
      </c>
      <c r="O182" s="148">
        <f t="shared" si="10"/>
        <v>21.272810511024325</v>
      </c>
      <c r="P182" s="133"/>
      <c r="Q182" s="133"/>
    </row>
    <row r="183" spans="1:17" ht="16.5">
      <c r="A183" s="321" t="s">
        <v>272</v>
      </c>
      <c r="B183" s="321"/>
      <c r="C183" s="321"/>
      <c r="D183" s="321"/>
      <c r="E183" s="321"/>
      <c r="F183" s="321"/>
      <c r="G183" s="321"/>
      <c r="H183" s="321"/>
      <c r="I183" s="321"/>
      <c r="J183" s="321"/>
      <c r="K183" s="321"/>
      <c r="L183" s="162"/>
      <c r="M183" s="162"/>
      <c r="N183" s="162"/>
      <c r="O183" s="194" t="s">
        <v>271</v>
      </c>
      <c r="P183" s="133"/>
      <c r="Q183" s="133"/>
    </row>
    <row r="184" spans="1:17" ht="16.5">
      <c r="A184" s="162" t="s">
        <v>144</v>
      </c>
      <c r="B184" s="162"/>
      <c r="C184" s="162"/>
      <c r="D184" s="162"/>
      <c r="E184" s="162"/>
      <c r="F184" s="162"/>
      <c r="G184" s="162"/>
      <c r="H184" s="162"/>
      <c r="I184" s="249"/>
      <c r="J184" s="162"/>
      <c r="K184" s="162"/>
      <c r="L184" s="162"/>
      <c r="M184" s="162"/>
      <c r="N184" s="162"/>
      <c r="O184" s="162"/>
      <c r="P184" s="133"/>
      <c r="Q184" s="133"/>
    </row>
    <row r="185" spans="1:17" ht="16.5">
      <c r="A185" s="423" t="s">
        <v>268</v>
      </c>
      <c r="B185" s="423"/>
      <c r="C185" s="423"/>
      <c r="D185" s="423"/>
      <c r="E185" s="423"/>
      <c r="F185" s="423"/>
      <c r="G185" s="423"/>
      <c r="H185" s="423"/>
      <c r="I185" s="423"/>
      <c r="J185" s="423"/>
      <c r="K185" s="423"/>
      <c r="L185" s="162"/>
      <c r="M185" s="162"/>
      <c r="N185" s="162"/>
      <c r="O185" s="162"/>
      <c r="P185" s="133"/>
      <c r="Q185" s="133"/>
    </row>
    <row r="186" spans="1:17" ht="16.5">
      <c r="A186" s="424" t="s">
        <v>269</v>
      </c>
      <c r="B186" s="424"/>
      <c r="C186" s="424"/>
      <c r="D186" s="424"/>
      <c r="E186" s="424"/>
      <c r="F186" s="424"/>
      <c r="G186" s="424"/>
      <c r="H186" s="424"/>
      <c r="I186" s="424"/>
      <c r="J186" s="424"/>
      <c r="K186" s="424"/>
      <c r="L186" s="424"/>
      <c r="M186" s="424"/>
      <c r="N186" s="424"/>
      <c r="O186" s="424"/>
      <c r="P186" s="133"/>
      <c r="Q186" s="133"/>
    </row>
    <row r="187" spans="1:17" ht="16.5">
      <c r="A187" s="423" t="s">
        <v>270</v>
      </c>
      <c r="B187" s="423"/>
      <c r="C187" s="423"/>
      <c r="D187" s="423"/>
      <c r="E187" s="423"/>
      <c r="F187" s="423"/>
      <c r="G187" s="423"/>
      <c r="H187" s="423"/>
      <c r="I187" s="423"/>
      <c r="J187" s="423"/>
      <c r="K187" s="423"/>
      <c r="L187" s="136"/>
      <c r="M187" s="136"/>
      <c r="N187" s="136"/>
      <c r="O187" s="136"/>
      <c r="P187" s="133"/>
      <c r="Q187" s="133"/>
    </row>
    <row r="188" spans="1:17" ht="16.5">
      <c r="A188" s="136"/>
      <c r="B188" s="136"/>
      <c r="C188" s="136"/>
      <c r="D188" s="136"/>
      <c r="E188" s="136"/>
      <c r="F188" s="136"/>
      <c r="G188" s="136"/>
      <c r="H188" s="253"/>
      <c r="I188" s="253"/>
      <c r="J188" s="253"/>
      <c r="K188" s="253"/>
      <c r="L188" s="253"/>
      <c r="M188" s="253"/>
      <c r="N188" s="253"/>
      <c r="O188" s="253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3"/>
      <c r="I189" s="253"/>
      <c r="J189" s="253"/>
      <c r="K189" s="253"/>
      <c r="L189" s="253"/>
      <c r="M189" s="253"/>
      <c r="N189" s="253"/>
      <c r="O189" s="253"/>
      <c r="P189" s="25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3"/>
      <c r="I190" s="253"/>
      <c r="J190" s="253"/>
      <c r="K190" s="253"/>
      <c r="L190" s="253"/>
      <c r="M190" s="253"/>
      <c r="N190" s="253"/>
      <c r="O190" s="253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425" t="s">
        <v>273</v>
      </c>
      <c r="B194" s="425"/>
      <c r="C194" s="425"/>
      <c r="D194" s="136"/>
      <c r="E194" s="425" t="s">
        <v>276</v>
      </c>
      <c r="F194" s="425"/>
      <c r="G194" s="425"/>
      <c r="H194" s="425"/>
      <c r="I194" s="425"/>
      <c r="J194" s="136"/>
      <c r="K194" s="421" t="s">
        <v>289</v>
      </c>
      <c r="L194" s="421"/>
      <c r="M194" s="421"/>
      <c r="N194" s="421"/>
      <c r="O194" s="421"/>
      <c r="P194" s="133"/>
      <c r="Q194" s="133"/>
    </row>
    <row r="195" spans="1:17" ht="16.5">
      <c r="A195" s="425" t="s">
        <v>274</v>
      </c>
      <c r="B195" s="425"/>
      <c r="C195" s="425"/>
      <c r="D195" s="136"/>
      <c r="E195" s="425" t="s">
        <v>277</v>
      </c>
      <c r="F195" s="425"/>
      <c r="G195" s="425"/>
      <c r="H195" s="425"/>
      <c r="I195" s="425"/>
      <c r="J195" s="136"/>
      <c r="K195" s="421" t="s">
        <v>290</v>
      </c>
      <c r="L195" s="421"/>
      <c r="M195" s="421"/>
      <c r="N195" s="421"/>
      <c r="O195" s="421"/>
      <c r="P195" s="133"/>
      <c r="Q195" s="133"/>
    </row>
    <row r="196" spans="1:17" ht="16.5">
      <c r="A196" s="425" t="s">
        <v>275</v>
      </c>
      <c r="B196" s="425"/>
      <c r="C196" s="425"/>
      <c r="D196" s="136"/>
      <c r="E196" s="425" t="s">
        <v>278</v>
      </c>
      <c r="F196" s="425"/>
      <c r="G196" s="425"/>
      <c r="H196" s="425"/>
      <c r="I196" s="425"/>
      <c r="J196" s="136"/>
      <c r="K196" s="421" t="s">
        <v>291</v>
      </c>
      <c r="L196" s="421"/>
      <c r="M196" s="421"/>
      <c r="N196" s="421"/>
      <c r="O196" s="421"/>
      <c r="P196" s="133"/>
      <c r="Q196" s="133"/>
    </row>
    <row r="197" spans="1:15" ht="16.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95"/>
      <c r="L197" s="195"/>
      <c r="M197" s="195"/>
      <c r="N197" s="195"/>
      <c r="O197" s="195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5"/>
      <c r="L198" s="195"/>
      <c r="M198" s="195"/>
      <c r="N198" s="195"/>
      <c r="O198" s="195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</sheetData>
  <sheetProtection/>
  <mergeCells count="373"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  <mergeCell ref="A18:G18"/>
    <mergeCell ref="A19:G19"/>
    <mergeCell ref="A12:G14"/>
    <mergeCell ref="A20:G20"/>
    <mergeCell ref="A21:G21"/>
    <mergeCell ref="A22:G22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J19:K19"/>
    <mergeCell ref="J21:K21"/>
    <mergeCell ref="J22:K22"/>
    <mergeCell ref="J23:K23"/>
    <mergeCell ref="J24:K24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6:G36"/>
    <mergeCell ref="A37:G37"/>
    <mergeCell ref="J34:K34"/>
    <mergeCell ref="J35:K35"/>
    <mergeCell ref="J36:K36"/>
    <mergeCell ref="J37:K37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L67:M67"/>
    <mergeCell ref="L68:M68"/>
    <mergeCell ref="L69:M69"/>
    <mergeCell ref="L70:M70"/>
    <mergeCell ref="J67:K67"/>
    <mergeCell ref="J68:K68"/>
    <mergeCell ref="J69:K69"/>
    <mergeCell ref="J70:K7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A56:G56"/>
    <mergeCell ref="A57:G57"/>
    <mergeCell ref="A61:G61"/>
    <mergeCell ref="A58:G58"/>
    <mergeCell ref="A59:G59"/>
    <mergeCell ref="A60:G60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J71:O71"/>
    <mergeCell ref="J72:O72"/>
    <mergeCell ref="L74:M74"/>
    <mergeCell ref="N74:O74"/>
    <mergeCell ref="A72:I72"/>
    <mergeCell ref="J73:K73"/>
    <mergeCell ref="L73:M73"/>
    <mergeCell ref="A71:I71"/>
    <mergeCell ref="A89:H91"/>
    <mergeCell ref="I89:O89"/>
    <mergeCell ref="K90:M90"/>
    <mergeCell ref="J100:K101"/>
    <mergeCell ref="D100:D101"/>
    <mergeCell ref="E100:E101"/>
    <mergeCell ref="N90:O90"/>
    <mergeCell ref="N91:O91"/>
    <mergeCell ref="N96:O96"/>
    <mergeCell ref="A100:A101"/>
    <mergeCell ref="J105:K105"/>
    <mergeCell ref="A84:O84"/>
    <mergeCell ref="A85:O85"/>
    <mergeCell ref="A86:O86"/>
    <mergeCell ref="H100:H101"/>
    <mergeCell ref="I100:I101"/>
    <mergeCell ref="L100:M101"/>
    <mergeCell ref="N92:O92"/>
    <mergeCell ref="N95:O95"/>
    <mergeCell ref="A98:O99"/>
    <mergeCell ref="B100:C101"/>
    <mergeCell ref="F100:F101"/>
    <mergeCell ref="G100:G101"/>
    <mergeCell ref="N100:O101"/>
    <mergeCell ref="P116:Q116"/>
    <mergeCell ref="R116:S116"/>
    <mergeCell ref="P113:Q115"/>
    <mergeCell ref="R113:S115"/>
    <mergeCell ref="K114:M114"/>
    <mergeCell ref="N114:O115"/>
    <mergeCell ref="A117:H117"/>
    <mergeCell ref="P117:Q117"/>
    <mergeCell ref="I117:J117"/>
    <mergeCell ref="N116:O116"/>
    <mergeCell ref="N117:O117"/>
    <mergeCell ref="A116:H116"/>
    <mergeCell ref="I116:J116"/>
    <mergeCell ref="A110:M110"/>
    <mergeCell ref="A111:M111"/>
    <mergeCell ref="I115:J115"/>
    <mergeCell ref="A109:M109"/>
    <mergeCell ref="A113:H115"/>
    <mergeCell ref="N102:O102"/>
    <mergeCell ref="N103:O103"/>
    <mergeCell ref="N105:O105"/>
    <mergeCell ref="N106:O106"/>
    <mergeCell ref="P118:Q118"/>
    <mergeCell ref="R118:S118"/>
    <mergeCell ref="A119:H119"/>
    <mergeCell ref="I119:J119"/>
    <mergeCell ref="P119:Q119"/>
    <mergeCell ref="R119:S119"/>
    <mergeCell ref="I118:J118"/>
    <mergeCell ref="N118:O118"/>
    <mergeCell ref="A118:H118"/>
    <mergeCell ref="A178:G178"/>
    <mergeCell ref="A179:G179"/>
    <mergeCell ref="A132:O132"/>
    <mergeCell ref="A180:G180"/>
    <mergeCell ref="A181:G181"/>
    <mergeCell ref="A182:G182"/>
    <mergeCell ref="A146:G146"/>
    <mergeCell ref="A147:G147"/>
    <mergeCell ref="A148:G148"/>
    <mergeCell ref="A149:G149"/>
    <mergeCell ref="A176:G176"/>
    <mergeCell ref="A177:G177"/>
    <mergeCell ref="A142:G142"/>
    <mergeCell ref="A143:G143"/>
    <mergeCell ref="A144:G144"/>
    <mergeCell ref="A145:G145"/>
    <mergeCell ref="A150:G150"/>
    <mergeCell ref="A151:G151"/>
    <mergeCell ref="A152:G152"/>
    <mergeCell ref="A153:G153"/>
    <mergeCell ref="L170:M170"/>
    <mergeCell ref="N170:O170"/>
    <mergeCell ref="A138:G138"/>
    <mergeCell ref="A139:G139"/>
    <mergeCell ref="A140:G140"/>
    <mergeCell ref="A141:G141"/>
    <mergeCell ref="A154:G154"/>
    <mergeCell ref="A155:G155"/>
    <mergeCell ref="A156:G156"/>
    <mergeCell ref="A157:G157"/>
    <mergeCell ref="A187:K187"/>
    <mergeCell ref="A186:O186"/>
    <mergeCell ref="A183:K183"/>
    <mergeCell ref="A196:C196"/>
    <mergeCell ref="E196:I196"/>
    <mergeCell ref="K196:O196"/>
    <mergeCell ref="A194:C194"/>
    <mergeCell ref="A195:C195"/>
    <mergeCell ref="E194:I194"/>
    <mergeCell ref="E195:I195"/>
    <mergeCell ref="K195:O195"/>
    <mergeCell ref="K194:O194"/>
    <mergeCell ref="A164:O164"/>
    <mergeCell ref="A165:O165"/>
    <mergeCell ref="A185:K185"/>
    <mergeCell ref="A170:G172"/>
    <mergeCell ref="A173:G173"/>
    <mergeCell ref="A174:G174"/>
    <mergeCell ref="A166:O166"/>
    <mergeCell ref="A167:O167"/>
    <mergeCell ref="A175:G175"/>
    <mergeCell ref="J170:K170"/>
    <mergeCell ref="I90:J90"/>
    <mergeCell ref="I91:J91"/>
    <mergeCell ref="B107:C107"/>
    <mergeCell ref="J107:K107"/>
    <mergeCell ref="I114:J114"/>
    <mergeCell ref="A163:O163"/>
    <mergeCell ref="L102:M102"/>
    <mergeCell ref="A124:G124"/>
    <mergeCell ref="B102:C102"/>
    <mergeCell ref="B103:C103"/>
    <mergeCell ref="B105:C105"/>
    <mergeCell ref="B106:C106"/>
    <mergeCell ref="L121:O121"/>
    <mergeCell ref="I92:J92"/>
    <mergeCell ref="A92:H92"/>
    <mergeCell ref="J106:K106"/>
    <mergeCell ref="L106:M106"/>
    <mergeCell ref="L107:M107"/>
    <mergeCell ref="J103:K103"/>
    <mergeCell ref="L105:M105"/>
    <mergeCell ref="A94:H94"/>
    <mergeCell ref="B104:C104"/>
    <mergeCell ref="A136:G136"/>
    <mergeCell ref="A137:G137"/>
    <mergeCell ref="J133:K133"/>
    <mergeCell ref="L133:M133"/>
    <mergeCell ref="I113:O113"/>
    <mergeCell ref="N119:O119"/>
    <mergeCell ref="N133:O133"/>
    <mergeCell ref="A133:G135"/>
    <mergeCell ref="L103:M103"/>
    <mergeCell ref="N122:O122"/>
    <mergeCell ref="N107:O107"/>
    <mergeCell ref="A125:G125"/>
    <mergeCell ref="N123:O123"/>
    <mergeCell ref="A121:G123"/>
    <mergeCell ref="H121:I121"/>
    <mergeCell ref="J121:K121"/>
    <mergeCell ref="J122:K122"/>
    <mergeCell ref="L122:M122"/>
    <mergeCell ref="J126:K126"/>
    <mergeCell ref="L126:M126"/>
    <mergeCell ref="N109:O109"/>
    <mergeCell ref="N110:O110"/>
    <mergeCell ref="N111:O111"/>
    <mergeCell ref="L125:M125"/>
    <mergeCell ref="J123:K123"/>
    <mergeCell ref="L123:M123"/>
    <mergeCell ref="N124:O124"/>
    <mergeCell ref="J125:K125"/>
    <mergeCell ref="N125:O125"/>
    <mergeCell ref="A127:G127"/>
    <mergeCell ref="A128:G128"/>
    <mergeCell ref="N129:O129"/>
    <mergeCell ref="J129:K129"/>
    <mergeCell ref="L129:M129"/>
    <mergeCell ref="L128:M128"/>
    <mergeCell ref="A126:G126"/>
    <mergeCell ref="N130:O130"/>
    <mergeCell ref="N126:O126"/>
    <mergeCell ref="J127:K127"/>
    <mergeCell ref="L127:M127"/>
    <mergeCell ref="N127:O127"/>
    <mergeCell ref="J128:K128"/>
    <mergeCell ref="N128:O128"/>
    <mergeCell ref="J130:K130"/>
    <mergeCell ref="J102:K102"/>
    <mergeCell ref="A95:H95"/>
    <mergeCell ref="A96:H96"/>
    <mergeCell ref="A129:G129"/>
    <mergeCell ref="H123:I123"/>
    <mergeCell ref="L130:M130"/>
    <mergeCell ref="A130:G130"/>
    <mergeCell ref="J124:K124"/>
    <mergeCell ref="L124:M124"/>
    <mergeCell ref="H122:I122"/>
    <mergeCell ref="A93:H93"/>
    <mergeCell ref="I94:J94"/>
    <mergeCell ref="N94:O94"/>
    <mergeCell ref="I93:J93"/>
    <mergeCell ref="N93:O93"/>
    <mergeCell ref="J104:K104"/>
    <mergeCell ref="L104:M104"/>
    <mergeCell ref="N104:O104"/>
    <mergeCell ref="I95:J95"/>
    <mergeCell ref="I96:J9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8" max="14" man="1"/>
  </rowBreaks>
  <colBreaks count="1" manualBreakCount="1">
    <brk id="15" max="65535" man="1"/>
  </colBreaks>
  <ignoredErrors>
    <ignoredError sqref="L42 L139:O139 N42 L48 L51 L54 L57 L63 N48 N51 N54 N57 N63 L142 M140 O140 L148 L151 L157:O157 L45 N45 L145 N142 N148 N151 N145 L60 N60 L154 N154" formula="1"/>
    <ignoredError sqref="N15:O37 J75:M75 O173:O180 O182 K181 M181 O181 N124:O130" evalError="1"/>
    <ignoredError sqref="K42:K63 M42:M63 O61 O62:O63 O55 O56:O60 O52 O53:O54 O49 O50:O51 O46 O47:O48 O42:O45 K139:K157 K173:K180 M173:M180 K182 M182 M150 M147 M143:M144 M145 M141 M156 M155 M149 M151:M154 M146 M148 M142 O152:O153 O154 O145 O151 O148 O142 O150 O147 O143:O144 O141 O156 O155 O149 O146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2022-05-19T19:00:14Z</cp:lastPrinted>
  <dcterms:created xsi:type="dcterms:W3CDTF">2004-08-09T19:29:24Z</dcterms:created>
  <dcterms:modified xsi:type="dcterms:W3CDTF">2022-05-25T14:56:00Z</dcterms:modified>
  <cp:category/>
  <cp:version/>
  <cp:contentType/>
  <cp:contentStatus/>
</cp:coreProperties>
</file>