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945" windowWidth="10200" windowHeight="7215" activeTab="0"/>
  </bookViews>
  <sheets>
    <sheet name="Anexo X - MDE - Estados" sheetId="1" r:id="rId1"/>
  </sheets>
  <definedNames>
    <definedName name="_xlnm.Print_Area" localSheetId="0">'Anexo X - MDE - Estados'!$A$1:$G$199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A1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Registra o ICMS pelo valor líquido das deduções, exceto as deduções para o FUNDEB e para transferências constitucionais</t>
        </r>
      </text>
    </comment>
    <comment ref="A19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Incorporou o saldo das antigas linhas "1.1.3- Dívida Ativa do ICMS" e "1.1.4- Multas, Juros de Mora, Atualização Monetária e Outros Encargos da Dívida Ativa do ICMS".</t>
        </r>
      </text>
    </comment>
    <comment ref="A2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Registra o valor líquido da arrecadação do ITCD, exceto as deduções para o FUNDEB e para transferências constitucionais.</t>
        </r>
      </text>
    </comment>
    <comment ref="A23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Incorporou o saldo das antigas linhas "1.2.3- Dívida Ativa do ITCD" e "1.2.4- Multas, Juros de Mora, Atualização Monetária e Outros Encargos da Dívida Ativa do ITCD".</t>
        </r>
      </text>
    </comment>
    <comment ref="A2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Registra o valor líquido da arrecadação do IPVA, exceto as deduções para o FUNDEB e para transferências constitucionais.</t>
        </r>
      </text>
    </comment>
    <comment ref="A26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Incorporou o saldo das antigas linhas "1.3.3- Dívida Ativa do IPVA" e "1.3.4- Multas, Juros de Mora, Atualização Monetária e Outros Encargos da Dívida Ativa do IPVA".</t>
        </r>
      </text>
    </comment>
    <comment ref="A2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Registra, pelo valor líquido, a arrecadação do IRRF.</t>
        </r>
      </text>
    </comment>
    <comment ref="A16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Corresponde ao valor da linha 51 do demonstrativo do final do exercício anterior.</t>
        </r>
      </text>
    </comment>
    <comment ref="E158" authorId="0">
      <text>
        <r>
          <rPr>
            <sz val="9"/>
            <rFont val="Tahoma"/>
            <family val="2"/>
          </rPr>
          <t>Identifica o total de restos a pagar,</t>
        </r>
        <r>
          <rPr>
            <u val="single"/>
            <sz val="9"/>
            <rFont val="Tahoma"/>
            <family val="2"/>
          </rPr>
          <t xml:space="preserve"> inscritos com disponibilidade financeira em 31 de dezembro dos exercícios anteriores ao exercício de referência</t>
        </r>
        <r>
          <rPr>
            <sz val="9"/>
            <rFont val="Tahoma"/>
            <family val="2"/>
          </rPr>
          <t xml:space="preserve"> e que foram </t>
        </r>
        <r>
          <rPr>
            <u val="single"/>
            <sz val="9"/>
            <rFont val="Tahoma"/>
            <family val="2"/>
          </rPr>
          <t>cancelados no exercício de referência</t>
        </r>
        <r>
          <rPr>
            <sz val="9"/>
            <rFont val="Tahoma"/>
            <family val="2"/>
          </rPr>
          <t xml:space="preserve">.
Os valores dos restos a pagar cancelados </t>
        </r>
        <r>
          <rPr>
            <u val="single"/>
            <sz val="9"/>
            <rFont val="Tahoma"/>
            <family val="2"/>
          </rPr>
          <t>permanecem vinculados ao ensin</t>
        </r>
        <r>
          <rPr>
            <sz val="9"/>
            <rFont val="Tahoma"/>
            <family val="2"/>
          </rPr>
          <t>o, conforme determina o art. 8º, parágrafo único, da LRF.</t>
        </r>
        <r>
          <rPr>
            <u val="single"/>
            <sz val="9"/>
            <rFont val="Tahoma"/>
            <family val="2"/>
          </rPr>
          <t xml:space="preserve"> Porém, não poderão ser considerados para fins de cumprimento dos percentuais mínimos constitucionais</t>
        </r>
        <r>
          <rPr>
            <sz val="9"/>
            <rFont val="Tahoma"/>
            <family val="2"/>
          </rPr>
          <t xml:space="preserve">, pois </t>
        </r>
        <r>
          <rPr>
            <u val="single"/>
            <sz val="9"/>
            <rFont val="Tahoma"/>
            <family val="2"/>
          </rPr>
          <t>já compuseram o percentual de aplicação no exercício de inscrição dos mesmos</t>
        </r>
        <r>
          <rPr>
            <sz val="9"/>
            <rFont val="Tahoma"/>
            <family val="2"/>
          </rPr>
          <t xml:space="preserve">.
Caso o ente possua </t>
        </r>
        <r>
          <rPr>
            <u val="single"/>
            <sz val="9"/>
            <rFont val="Tahoma"/>
            <family val="2"/>
          </rPr>
          <t>controle</t>
        </r>
        <r>
          <rPr>
            <sz val="9"/>
            <rFont val="Tahoma"/>
            <family val="2"/>
          </rPr>
          <t xml:space="preserve"> sobre o </t>
        </r>
        <r>
          <rPr>
            <u val="single"/>
            <sz val="9"/>
            <rFont val="Tahoma"/>
            <family val="2"/>
          </rPr>
          <t>cancelamento dos Restos a Pagar</t>
        </r>
        <r>
          <rPr>
            <sz val="9"/>
            <rFont val="Tahoma"/>
            <family val="2"/>
          </rPr>
          <t xml:space="preserve"> que foram </t>
        </r>
        <r>
          <rPr>
            <u val="single"/>
            <sz val="9"/>
            <rFont val="Tahoma"/>
            <family val="2"/>
          </rPr>
          <t>considerados no cumprimento do limite do seu respectivo ano de inscriçã</t>
        </r>
        <r>
          <rPr>
            <sz val="9"/>
            <rFont val="Tahoma"/>
            <family val="2"/>
          </rPr>
          <t xml:space="preserve">o, deverá </t>
        </r>
        <r>
          <rPr>
            <b/>
            <u val="single"/>
            <sz val="9"/>
            <rFont val="Tahoma"/>
            <family val="2"/>
          </rPr>
          <t>informar apenas o valor cancelado que tenha causado impacto nesse limite</t>
        </r>
        <r>
          <rPr>
            <sz val="9"/>
            <rFont val="Tahoma"/>
            <family val="2"/>
          </rPr>
          <t>. Os dados necessários à comprovação da afetação ou não dos limites de exercícios anteriores deverão ser apresentados em nota de rodapé.</t>
        </r>
      </text>
    </comment>
    <comment ref="C83" authorId="0">
      <text>
        <r>
          <rPr>
            <sz val="14"/>
            <rFont val="Times New Roman"/>
            <family val="1"/>
          </rPr>
          <t xml:space="preserve">Sabemos que a Dotação Atual é na fonte cheia, enquanto a execução se dá na fonte detalhada. Com isso, quando geramos o demonstrativo, parece que houve um Empenho maior que a Dotação Atual. 
Para corrigir esse problema, pegamos a diferença (célula I83) e somamos aqui. Para equilibrar e não prejudicar o saldo total da Dot Atual, subtraímos o mesmo valor na linha 14.1.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<sst xmlns="http://schemas.openxmlformats.org/spreadsheetml/2006/main" count="241" uniqueCount="185">
  <si>
    <t>RELATÓRIO RESUMIDO DA EXECUÇÃO ORÇAMENTÁRIA</t>
  </si>
  <si>
    <t>DEMONSTRATIVO DAS RECEITAS E DESPESAS COM MANUTENÇÃO E DESENVOLVIMENTO DO ENSINO - MDE</t>
  </si>
  <si>
    <t>ORÇAMENTOS FISCAL E DA SEGURIDADE SOCIAL</t>
  </si>
  <si>
    <t>RECEITAS DO ENSINO</t>
  </si>
  <si>
    <t>PREVISÃO</t>
  </si>
  <si>
    <t>RECEITAS REALIZADAS</t>
  </si>
  <si>
    <t>INICIAL</t>
  </si>
  <si>
    <t>ATUALIZADA</t>
  </si>
  <si>
    <t>Até o Bimestre</t>
  </si>
  <si>
    <t>%</t>
  </si>
  <si>
    <t>(a)</t>
  </si>
  <si>
    <t>(b)</t>
  </si>
  <si>
    <t>(c) = (b/a)x100</t>
  </si>
  <si>
    <t>1 - RECEITA DE IMPOSTOS</t>
  </si>
  <si>
    <t>FUNDEB</t>
  </si>
  <si>
    <t>RECEITAS DO FUNDEB</t>
  </si>
  <si>
    <t>DESPESAS DO FUNDEB</t>
  </si>
  <si>
    <t>DOTAÇÃO</t>
  </si>
  <si>
    <t>(d)</t>
  </si>
  <si>
    <t>(e)</t>
  </si>
  <si>
    <t>Continua (1/2)</t>
  </si>
  <si>
    <t>Continuação</t>
  </si>
  <si>
    <t>VALOR</t>
  </si>
  <si>
    <t>RESTOS A PAGAR INSCRITOS COM DISPONIBILIDADE FINANCEIRA
DE RECURSOS DE IMPOSTOS VINCULADOS AO ENSINO</t>
  </si>
  <si>
    <t>(g)</t>
  </si>
  <si>
    <t>(2/2)</t>
  </si>
  <si>
    <t>DESPESAS LIQUIDADAS</t>
  </si>
  <si>
    <t>GOVERNO DO ESTADO DO RIO DE JANEIRO</t>
  </si>
  <si>
    <t>RREO - ANEXO 8 (LDB, art. 72)</t>
  </si>
  <si>
    <t xml:space="preserve">    1.1- Receita Resultante do Imposto sobre a Circulação de Mercadorias e Serviços de Transporte Interestadual e Intermunicipal e de Comunicação – ICMS</t>
  </si>
  <si>
    <t xml:space="preserve">             1.1.1- ICMS</t>
  </si>
  <si>
    <t xml:space="preserve">    1.2- Receita Resultante do Imposto de Transm. Causa Mortis e Doação de Bens e Direitos – ITCD</t>
  </si>
  <si>
    <t xml:space="preserve">             1.2.1- ITCD</t>
  </si>
  <si>
    <t xml:space="preserve">    1.3- Receita Resultante do Imposto sobre a Propriedade de Veículos Automotores – IPVA</t>
  </si>
  <si>
    <t xml:space="preserve">             1.3.1- IPVA</t>
  </si>
  <si>
    <t xml:space="preserve">    1.4- Receita Result. do Imp. sobre a Renda e Prov. de Qualquer Natureza Retido na Fonte – IRRF</t>
  </si>
  <si>
    <t xml:space="preserve">             1.5.1 ITBI</t>
  </si>
  <si>
    <t xml:space="preserve">             1.5.2 ICM</t>
  </si>
  <si>
    <t xml:space="preserve">2- RECEITA DE TRANSFERÊNCIAS CONSTITUCIONAIS E LEGAIS </t>
  </si>
  <si>
    <t xml:space="preserve">    2.1- Cota-Parte FPE  </t>
  </si>
  <si>
    <t xml:space="preserve">    2.2- ICMS-Desoneração - L.C. nº87/1996  </t>
  </si>
  <si>
    <t xml:space="preserve">    2.3- Cota-Parte IPI-Exportação  </t>
  </si>
  <si>
    <t xml:space="preserve">    2.4- Cota-Parte IOF-Ouro </t>
  </si>
  <si>
    <t>RECEITAS ADICIONAIS PARA FINANCIAMENTO DO ENSINO</t>
  </si>
  <si>
    <t>DESPESAS EMPENHADAS</t>
  </si>
  <si>
    <t xml:space="preserve"> %                    (f) =(e/d)x100</t>
  </si>
  <si>
    <t xml:space="preserve"> %                    (h) = (g/d)x100</t>
  </si>
  <si>
    <t>DEDUÇÕES PARA FINS DO LIMITE DO FUNDEB</t>
  </si>
  <si>
    <t>INDICADORES DO FUNDEB</t>
  </si>
  <si>
    <t>CONTROLE DA UTILIZAÇÃO DE RECURSOS NO EXERCÍCIO SUBSEQUENTE</t>
  </si>
  <si>
    <t>MANUTENÇÃO E DESENVOLVIMENTO DO ENSINO – MDE – DESPESAS CUSTEADAS COM A RECEITA RESULTANTE DE IMPOSTOS E RECURSOS DO FUNDEB</t>
  </si>
  <si>
    <t>DESPESAS COM AÇÕES TÍPICAS DE MDE</t>
  </si>
  <si>
    <t>DEDUÇÕES CONSIDERADAS PARA FINS DE LIMITE CONSTITUCIONAL DE APLICAÇÃO MÍNIMA EM MDE</t>
  </si>
  <si>
    <t>OUTRAS INFORMAÇÕES PARA CONTROLE</t>
  </si>
  <si>
    <t xml:space="preserve">OUTRAS DESPESAS CUSTEADAS COM RECEITAS ADICIONAIS PARA FINANCIAMENTO DO ENSINO </t>
  </si>
  <si>
    <t xml:space="preserve"> SALDO ATÉ O BIMESTRE</t>
  </si>
  <si>
    <t>(j)</t>
  </si>
  <si>
    <t xml:space="preserve">             1.1.2- Multas, Juros de Mora, Dívida Ativa e Outros Encargos do ICMS</t>
  </si>
  <si>
    <t xml:space="preserve">             1.1.3- Adicional de até 2% do ICMS destinado ao FECP (ADCT, art. 82, §1º)</t>
  </si>
  <si>
    <t xml:space="preserve">             1.2.2- Multas, Juros de Mora, Dívida Ativa e Outros Encargos do ITCD</t>
  </si>
  <si>
    <t xml:space="preserve">             1.3.2- Multas, Juros de Mora, Dívida Ativa e Outros Encargos do IPVA</t>
  </si>
  <si>
    <t>3- DEDUÇÕES DE TRANSFERÊNCIAS CONSTITUCIONAIS AOS MUNICÍPIOS</t>
  </si>
  <si>
    <t>3.1- PARCELA DO ICMS REPASSADA AOS MUNICÍPIOS (25% de (1.1 - 1.1.3))</t>
  </si>
  <si>
    <t>3.2- PARCELA DO IPVA REPASSADA AOS MUNICÍPIOS (50% de 1.3)</t>
  </si>
  <si>
    <t>3.3- PARCELA DA COTA-PARTE DO IPI-EXPORTAÇÃO REPASSADA AOS MUNICÍPIOS (25% de 2.3)</t>
  </si>
  <si>
    <t>4- TOTAL DA RECEITA LÍQUIDA DE IMPOSTOS (1 + 2 - 3)</t>
  </si>
  <si>
    <t>5- RECEITA DA APLICAÇÃO FIN. DE OUTROS RECURSOS DE IMPOSTOS VINCULADOS  AO ENSINO</t>
  </si>
  <si>
    <t>6- RECEITA DE TRANSFERÊNCIAS DO FNDE</t>
  </si>
  <si>
    <t xml:space="preserve">    6.1- Transferências do Salário-Educação</t>
  </si>
  <si>
    <t xml:space="preserve">    6.2- Transferências Diretas - PDDE</t>
  </si>
  <si>
    <t xml:space="preserve">    6.3- Transferências Diretas - PNAE</t>
  </si>
  <si>
    <t xml:space="preserve">    6.4- Transferências Diretas - PNATE</t>
  </si>
  <si>
    <t xml:space="preserve">    6.5- Outras Transferências do FNDE</t>
  </si>
  <si>
    <t xml:space="preserve">    6.6- Aplicação Financeira dos Recursos do FNDE</t>
  </si>
  <si>
    <t xml:space="preserve">    7.1- Transferências de Convênios</t>
  </si>
  <si>
    <t xml:space="preserve">    7.2- Aplicação Financeira dos Recursos de Convênios</t>
  </si>
  <si>
    <t>8- RECEITA DE OPERAÇÕES DE CRÉDITO</t>
  </si>
  <si>
    <t>9 - OUTRAS RECEITAS PARA FINANCIAMENTO DO ENSINO</t>
  </si>
  <si>
    <t>10 - TOTAL DAS RECEITAS ADICIONAIS PARA FINANCIAMENTO DO ENSINO (5 + 6 + 7 + 8 + 9)</t>
  </si>
  <si>
    <t>11- RECEITAS DESTINADAS AO FUNDEB</t>
  </si>
  <si>
    <t xml:space="preserve">    11.2- Receita Resultante do ITCD Destinada ao FUNDEB – (20% de 1.2)</t>
  </si>
  <si>
    <t xml:space="preserve">    11.4- Cota-Parte FPE Destinada ao FUNDEB – (20% de 2.1)</t>
  </si>
  <si>
    <t xml:space="preserve">    11.5- ICMS-Desoneração Destinada ao FUNDEB – (20% de 2.2)</t>
  </si>
  <si>
    <t xml:space="preserve">    11.1- Receita Resultante do ICMS Destinada ao FUNDEB – (20% de (1.1 – 3.1))</t>
  </si>
  <si>
    <t xml:space="preserve">    11.3- Receita Resultante do IPVA Destinada ao FUNDEB – (20% de (1.3 – 3.2))</t>
  </si>
  <si>
    <t xml:space="preserve">    11.6- Cota-Parte IPI Exportação Destinada ao FUNDEB – (20% de (2.3 – 3.3))</t>
  </si>
  <si>
    <t>12- RECEITAS RECEBIDAS DO FUNDEB</t>
  </si>
  <si>
    <t xml:space="preserve">    12.1- Transferências de Recursos do FUNDEB</t>
  </si>
  <si>
    <t xml:space="preserve">    12.2- Complementação da União ao FUNDEB</t>
  </si>
  <si>
    <t xml:space="preserve">    12.3- Receita de Aplicação Financeira dos Recursos do FUNDEB</t>
  </si>
  <si>
    <t>13- RESULTADO LÍQUIDO DAS TRANSFERÊNCIAS DO FUNDEB (12.1 – 11)</t>
  </si>
  <si>
    <t>14- PAGAMENTO DOS PROFISSIONAIS DO MAGISTÉRIO</t>
  </si>
  <si>
    <t xml:space="preserve">   14.1- Com Ensino Fundamental </t>
  </si>
  <si>
    <t>15 - OUTRAS DESPESAS</t>
  </si>
  <si>
    <t xml:space="preserve">   14.2 - Com Ensino Médio </t>
  </si>
  <si>
    <t xml:space="preserve">   15.1 - Com Ensino Fundamental </t>
  </si>
  <si>
    <t xml:space="preserve">   15.2 - Com Ensino Médio</t>
  </si>
  <si>
    <t>16 - TOTAL DAS DESPESAS DO FUNDEB (14 + 15)</t>
  </si>
  <si>
    <t>17- RESTOS A PAGAR INSCRITOS NO EXERCÍCIO SEM DISPONIBILIDADE FINANCEIRA DE RECURSOS DO FUNDEB</t>
  </si>
  <si>
    <t xml:space="preserve">   17.1 - FUNDEB 60%</t>
  </si>
  <si>
    <t xml:space="preserve">   17.2 - FUNDEB 40%</t>
  </si>
  <si>
    <t>18- DESPESAS CUSTEADAS COM O SUPERÁVIT FINANCEIRO, DO EXERCÍCIO ANTERIOR, DO FUNDEB</t>
  </si>
  <si>
    <t xml:space="preserve">   18.1 - FUNDEB 60%</t>
  </si>
  <si>
    <t xml:space="preserve">   18.2 - FUNDEB 40%</t>
  </si>
  <si>
    <t>19- TOTAL DAS DEDUÇÕES CONSIDERADAS PARA FINS DE LIMITE DO FUNDEB (17 + 18)</t>
  </si>
  <si>
    <t>20 - TOTAL DAS DESPESAS DO FUNDEB PARA FINS DE LIMITE (16 - 19)</t>
  </si>
  <si>
    <t xml:space="preserve">   20.2 - Máximo de 40% em Despesa com MDE, que não Remuneração do Magistério (15 - (17.2 + 18.2)) / (12) x 100) %</t>
  </si>
  <si>
    <t xml:space="preserve">   20.3 - Máximo de 5% não Aplicado no Exercício (100 - (20.1 + 20.2)) %</t>
  </si>
  <si>
    <t>23- EDUCAÇÃO INFANTIL</t>
  </si>
  <si>
    <t xml:space="preserve">    23.1 - Creche</t>
  </si>
  <si>
    <t xml:space="preserve">    23.2 - Pré-escola</t>
  </si>
  <si>
    <t xml:space="preserve">24- ENSINO FUNDAMENTAL </t>
  </si>
  <si>
    <t xml:space="preserve">    24.1- Despesas Custeadas com Recursos do FUNDEB </t>
  </si>
  <si>
    <t xml:space="preserve">    24.2- Despesas Custeadas com Outros Recursos de Impostos</t>
  </si>
  <si>
    <t xml:space="preserve">25- ENSINO MÉDIO </t>
  </si>
  <si>
    <t xml:space="preserve">    25.1- Despesas Custeadas com Recursos do FUNDEB </t>
  </si>
  <si>
    <t xml:space="preserve">    25.2- Despesas Custeadas com Outros Recursos de Impostos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</si>
  <si>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</si>
  <si>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</si>
  <si>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</si>
  <si>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</si>
  <si>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30- RESULTADO LÍQUIDO DAS TRANSFERÊNCIAS DO FUNDEB = (13)</t>
  </si>
  <si>
    <t>31- DESPESAS CUSTEADAS COM A COMPLEMENTAÇÃO DO FUNDEB NO EXERCÍCIO</t>
  </si>
  <si>
    <t>CONTROLE DA DISPONIBILIDADE FINANCEIRA</t>
  </si>
  <si>
    <t>SALÁRIO EDUCAÇÃO</t>
  </si>
  <si>
    <t xml:space="preserve">    1.5- Receita Resultante de Outros Impostos (Líquida)</t>
  </si>
  <si>
    <t>7- RECEITA DE TRANSFERÊNCIAS DE CONVÊNIOS</t>
  </si>
  <si>
    <t>[SE RESULTADO LÍQUIDO DA TRANSFERÊNCIA (13) &gt; 0] = ACRÉSCIMO RESULTANTE DAS TRANSFERÊNCIAS DO FUNDEB</t>
  </si>
  <si>
    <t>[SE RESULTADO LÍQUIDO DA TRANSFERÊNCIA (13) &lt; 0] = DECRÉSCIMO RESULTANTE DAS TRANSFERÊNCIAS DO FUNDEB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</si>
  <si>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</si>
  <si>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</si>
  <si>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</si>
  <si>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</si>
  <si>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Notas:</t>
  </si>
  <si>
    <t>21 – RECURSOS RECEBIDOS DO FUNDEB EM 2018 QUE NÃO FORAM UTILIZADOS</t>
  </si>
  <si>
    <t xml:space="preserve">  O Adicional de até 2% do ICMS destinado ao FECP, nos termos do disposto pelo art. 82, § 1º, do ADCT, introduzido pela EC 31/2000, as Multas de Natureza Formal e as Multas da LC Estadual 134/09 não sofrem repartição do FUNDEB.</t>
  </si>
  <si>
    <t xml:space="preserve">  Este Demonstrativo não considera a casa dos centavos.</t>
  </si>
  <si>
    <r>
      <t xml:space="preserve">   20.1 - Mínimo de 60% do FUNDEB na Remuneração do Magistério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(14 - (17.1 + 18.1)) / (12) x 100) %</t>
    </r>
  </si>
  <si>
    <r>
      <t>22 – DESPESAS CUSTEADAS COM O SALDO DO ITEM 21 ATÉ O 1º TRIMESTRE DE 2019</t>
    </r>
    <r>
      <rPr>
        <vertAlign val="superscript"/>
        <sz val="12"/>
        <rFont val="Times New Roman"/>
        <family val="1"/>
      </rPr>
      <t>2</t>
    </r>
  </si>
  <si>
    <r>
      <t xml:space="preserve">32- DESPESAS CUSTEADAS COM RECURSOS VINCULADOS À PARCELA DO PERCENTUAL MÍNIMO QUE NÃO FOI APLICADA EM MDE EM EXERCÍCIOS ANTERIORES </t>
    </r>
    <r>
      <rPr>
        <vertAlign val="superscript"/>
        <sz val="12"/>
        <rFont val="Times New Roman"/>
        <family val="1"/>
      </rPr>
      <t>8</t>
    </r>
  </si>
  <si>
    <t>RECEITA RESULTANTE DE IMPOSTOS                                                                                                                                                              (caput do art. 212 da Constituição)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</si>
  <si>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</si>
  <si>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Art. 21, §2º, Lei 11.494/2007: "Até 5% dos recursos recebidos à conta dos Fundos, inclusive relativos à complementação da União recebidos nos termos do §1º do art. 6º desta lei, poderão ser utilizados no 1º trimestre do exercício imediatamente subsequente, mediante abertura de crédito adicional".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</si>
  <si>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Caput do artigo 212 da CF/1988.</t>
    </r>
  </si>
  <si>
    <r>
      <rPr>
        <vertAlign val="superscript"/>
        <sz val="11"/>
        <rFont val="Times New Roman"/>
        <family val="1"/>
      </rPr>
      <t xml:space="preserve">4 </t>
    </r>
    <r>
      <rPr>
        <sz val="11"/>
        <rFont val="Times New Roman"/>
        <family val="1"/>
      </rPr>
      <t>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</si>
  <si>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</si>
  <si>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Nos cinco primeiros bimestres do exercício o acompanhamento poderá ser feito com base na despesa empenhada ou na despesa liquidada. No último bimestre do exercício, o valor deverá corresponder ao total da despesa empenhada.</t>
    </r>
  </si>
  <si>
    <r>
      <rPr>
        <vertAlign val="superscript"/>
        <sz val="11"/>
        <color indexed="10"/>
        <rFont val="Times New Roman"/>
        <family val="1"/>
      </rPr>
      <t>9</t>
    </r>
    <r>
      <rPr>
        <sz val="11"/>
        <color indexed="10"/>
        <rFont val="Times New Roman"/>
        <family val="1"/>
      </rPr>
      <t xml:space="preserve"> No quadro "Controle da Disponibilidade Financeira", coluna do Salário Educação, o montante de R$ 33.417.892 informado na linha "52.2 Conciliação Bancária" corresponde ao somatório dos saldos das contas 1.1.3.5.1.01.04 - BLOQUEIOS BANCÁRIOS, 1.1.3.8.1.02.30 - VALORES A CONCILIAR - GT/CONCILIAÇÃO, 1.1.3.5.1.01.06 - BLOQUEIOS BANCÁRIOS - DDO E CRED.ENTID. E AGENTES e 1.1.3.8.1.02.11 - MANDADO DE ARRESTO. Essas contas não geram contabilização na conta 8.9.9.3.1.01.01 - DISPONIBILIDADE FINANCEIRA POR FONTE, provocando necessidade de conciliar o saldo financeiro do período.</t>
    </r>
  </si>
  <si>
    <r>
      <rPr>
        <vertAlign val="superscript"/>
        <sz val="11"/>
        <color indexed="10"/>
        <rFont val="Times New Roman"/>
        <family val="1"/>
      </rPr>
      <t>8</t>
    </r>
    <r>
      <rPr>
        <sz val="11"/>
        <color indexed="10"/>
        <rFont val="Times New Roman"/>
        <family val="1"/>
      </rPr>
      <t xml:space="preserve"> Visando assegurar no exercício de 2018 a parcela não aplicada em MDE referente ao exercício de 2017, foi criado o detalhamento 100002017 - CONTROLE DA APLICAÇÃO DO ÍNDICE DA EDUCAÇÃO REFERENTE À 2017. Até dezembro de 2018 foram executadas despesas no montante de R$ 227.974.596 nessa fonte detalhada. Conforme processo nº SEI-32/001/000429/2018, esse montante foi deduzido do cômputo das despesas aplicadas em Manutenção e Desenvolvimento do Ensino do exercício de 2018. </t>
    </r>
  </si>
  <si>
    <t>32- DESPESAS CUSTEADAS COM O SUPERÁVIT FINANCEIRO, DO EXERCÍCIO ANTERIOR, DO FUNDEB</t>
  </si>
  <si>
    <t>33- DESPESAS CUSTEADAS COM O SUPERÁVIT FINANCEIRO, DO EXERCÍCIO ANTERIOR, DE OUTROS RECURSOS DE IMPOSTOS</t>
  </si>
  <si>
    <r>
      <t>34- RESTOS A PAGAR INSCRITOS NO EXERCÍCIO SEM DISPONIBILIDADE FINANCEIRA DE RECURSOS DE IMPOSTOS VINCULADOS AO ENSINO</t>
    </r>
    <r>
      <rPr>
        <vertAlign val="superscript"/>
        <sz val="12"/>
        <rFont val="Times New Roman"/>
        <family val="1"/>
      </rPr>
      <t>3</t>
    </r>
  </si>
  <si>
    <t>36- TOTAL DAS DEDUÇÕES CONSIDERADAS PARA FINS DO LIMITE CONSTITUCIONAL (30 + 31 + 32 + 33 + 34 + 35)</t>
  </si>
  <si>
    <r>
      <t>37- TOTAL DAS DESPESAS PARA FINS DE LIMITE (29 – 36)</t>
    </r>
    <r>
      <rPr>
        <b/>
        <vertAlign val="superscript"/>
        <sz val="12"/>
        <rFont val="Times New Roman"/>
        <family val="1"/>
      </rPr>
      <t>6</t>
    </r>
  </si>
  <si>
    <r>
      <t>38- PERCENTUAL DE APLICAÇÃO EM MDE SOBRE A RECEITA LÍQUIDA DE IMPOSTOS (37 / 4 x 100) % - LIMITE CONSTITUCIONAL 25%</t>
    </r>
    <r>
      <rPr>
        <vertAlign val="superscript"/>
        <sz val="12"/>
        <rFont val="Times New Roman"/>
        <family val="1"/>
      </rPr>
      <t>3, 5 e 6</t>
    </r>
  </si>
  <si>
    <t>39- DESPESAS CUSTEADAS COM A APLICAÇÃO FINANCEIRA DE OUTROS RECURSOS DE IMPOSTOS VINCULADOS AO ENSINO</t>
  </si>
  <si>
    <t>40- DESPESAS CUSTEADAS COM A CONTRIBUIÇÃO SOCIAL DO SALÁRIO-EDUCAÇÃO</t>
  </si>
  <si>
    <t>41- DESPESAS CUSTEADAS COM OPERAÇÕES DE CRÉDITO</t>
  </si>
  <si>
    <t>42- DESPESAS CUSTEADAS COM OUTRAS RECEITAS PARA FINANCIAMENTO DO ENSINO</t>
  </si>
  <si>
    <t>43- TOTAL DAS DESPESAS CUSTEADAS COM RECEITAS ADICIONAIS PARA FINANCIAMENTO DO ENSINO (39 + 40 + 41 + 42)</t>
  </si>
  <si>
    <t>44- TOTAL GERAL DAS DESPESAS COM EDUCAÇÃO (29+43)</t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</si>
  <si>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</si>
  <si>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</si>
  <si>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</si>
  <si>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46- DISPONIBILIDADE FINANCEIRA EM 31 DE DEZEMBRO DE 2018</t>
  </si>
  <si>
    <t>47- (+) INGRESSO DE RECURSOS ATÉ O BIMESTRE</t>
  </si>
  <si>
    <t>48- (-) PAGAMENTOS EFETUADOS ATÉ O BIMESTRE</t>
  </si>
  <si>
    <t xml:space="preserve">    48.1 Orçamento do Exercício</t>
  </si>
  <si>
    <t xml:space="preserve">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</si>
  <si>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</si>
  <si>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</si>
  <si>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</si>
  <si>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 51.1 (+) Retenções</t>
  </si>
  <si>
    <t xml:space="preserve">     51.2 (-) Valores a recuperar</t>
  </si>
  <si>
    <t xml:space="preserve">     51.3 (+) Outros valores extraorçamentários</t>
  </si>
  <si>
    <t xml:space="preserve">     51.4 (+) Conciliação Bancária</t>
  </si>
  <si>
    <t>52- (=) SALDO FINANCEIRO CONCILIADO</t>
  </si>
  <si>
    <t xml:space="preserve">CANCELADO EM 2019 </t>
  </si>
  <si>
    <t xml:space="preserve">35- CANCELAMENTO, NO EXERCÍCIO, DE RESTOS A PAGAR INSCRITOS COM DISPONIBILIDADE FINANCEIRA DE RECURSOS DE IMPOSTOS VINCULADOS AO ENSINO = (45j) </t>
  </si>
  <si>
    <t xml:space="preserve">                                                         Renato Ferreira Costa                                                                                    Ronald Marcio G. Rodrigues   </t>
  </si>
  <si>
    <t xml:space="preserve">                                                  Coordenador - ID: 4.284.985-3                                                                      Superintendente - ID: 1.943.584-3</t>
  </si>
  <si>
    <t xml:space="preserve">                                                 Contador - CRC-RJ-097281/O-6                                                                       Contador - CRC-RJ-079208/O-8</t>
  </si>
  <si>
    <t>JANEIRO A JUNHO 2019/BIMESTRE MAIO-JUNHO</t>
  </si>
  <si>
    <t>Emissão: 12/07/2019</t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</si>
  <si>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3º Bimestre/2019, o Estado do Rio de Janeiro cancelou R$ 719.357 dos Restos a Pagar inscritos em 2018. Como o Estado não aplicou o mínimo constitucional no exercício de 2018, faz-se necessário, no exercício de 2019, deduzir os Restos a Pagar Cancelados que foram inscritos em 2018, de forma a compensar o descumprimento do limite de aplicação mínima em MDE do ano anterior.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</si>
</sst>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(* #,##0_);_(* \(#,##0\);_(* &quot;-&quot;??_);_(@_)"/>
    <numFmt numFmtId="170" formatCode="_(* #,##0.0_);_(* \(#,##0.0\);_(* &quot;-&quot;??_);_(@_)"/>
    <numFmt numFmtId="171" formatCode="0.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"/>
    <numFmt numFmtId="178" formatCode="_(* #,##0.000_);_(* \(#,##0.000\);_(* &quot;-&quot;??_);_(@_)"/>
    <numFmt numFmtId="179" formatCode="_(* #,##0.0000_);_(* \(#,##0.0000\);_(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b/>
      <u val="single"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164" fontId="8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9" fontId="7" fillId="0" borderId="11" xfId="55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68" fontId="8" fillId="0" borderId="0" xfId="64" applyFont="1" applyFill="1" applyBorder="1" applyAlignment="1">
      <alignment/>
    </xf>
    <xf numFmtId="169" fontId="8" fillId="0" borderId="11" xfId="55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" fontId="8" fillId="0" borderId="11" xfId="55" applyNumberFormat="1" applyFont="1" applyFill="1" applyBorder="1" applyAlignment="1">
      <alignment/>
    </xf>
    <xf numFmtId="169" fontId="7" fillId="0" borderId="12" xfId="55" applyNumberFormat="1" applyFont="1" applyFill="1" applyBorder="1" applyAlignment="1">
      <alignment/>
    </xf>
    <xf numFmtId="0" fontId="8" fillId="0" borderId="0" xfId="0" applyFont="1" applyFill="1" applyAlignment="1">
      <alignment horizontal="left" indent="1"/>
    </xf>
    <xf numFmtId="169" fontId="8" fillId="33" borderId="11" xfId="55" applyNumberFormat="1" applyFont="1" applyFill="1" applyBorder="1" applyAlignment="1">
      <alignment/>
    </xf>
    <xf numFmtId="169" fontId="8" fillId="33" borderId="12" xfId="55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69" fontId="7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169" fontId="8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9" fontId="8" fillId="0" borderId="0" xfId="0" applyNumberFormat="1" applyFont="1" applyFill="1" applyAlignment="1">
      <alignment/>
    </xf>
    <xf numFmtId="1" fontId="7" fillId="0" borderId="11" xfId="55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43" fontId="8" fillId="0" borderId="0" xfId="0" applyNumberFormat="1" applyFont="1" applyFill="1" applyBorder="1" applyAlignment="1">
      <alignment/>
    </xf>
    <xf numFmtId="169" fontId="7" fillId="0" borderId="11" xfId="55" applyNumberFormat="1" applyFont="1" applyFill="1" applyBorder="1" applyAlignment="1">
      <alignment horizontal="center"/>
    </xf>
    <xf numFmtId="169" fontId="8" fillId="0" borderId="11" xfId="64" applyNumberFormat="1" applyFont="1" applyFill="1" applyBorder="1" applyAlignment="1">
      <alignment horizontal="right"/>
    </xf>
    <xf numFmtId="169" fontId="8" fillId="0" borderId="11" xfId="64" applyNumberFormat="1" applyFont="1" applyFill="1" applyBorder="1" applyAlignment="1">
      <alignment/>
    </xf>
    <xf numFmtId="169" fontId="8" fillId="0" borderId="11" xfId="64" applyNumberFormat="1" applyFont="1" applyFill="1" applyBorder="1" applyAlignment="1">
      <alignment horizontal="center"/>
    </xf>
    <xf numFmtId="1" fontId="8" fillId="0" borderId="11" xfId="64" applyNumberFormat="1" applyFont="1" applyFill="1" applyBorder="1" applyAlignment="1">
      <alignment horizontal="right"/>
    </xf>
    <xf numFmtId="169" fontId="8" fillId="0" borderId="11" xfId="55" applyNumberFormat="1" applyFont="1" applyFill="1" applyBorder="1" applyAlignment="1">
      <alignment horizontal="center"/>
    </xf>
    <xf numFmtId="1" fontId="8" fillId="0" borderId="11" xfId="55" applyNumberFormat="1" applyFont="1" applyFill="1" applyBorder="1" applyAlignment="1">
      <alignment horizontal="right"/>
    </xf>
    <xf numFmtId="1" fontId="7" fillId="0" borderId="11" xfId="55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169" fontId="7" fillId="0" borderId="14" xfId="55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7" fillId="0" borderId="13" xfId="5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169" fontId="7" fillId="0" borderId="17" xfId="55" applyNumberFormat="1" applyFont="1" applyFill="1" applyBorder="1" applyAlignment="1">
      <alignment/>
    </xf>
    <xf numFmtId="2" fontId="7" fillId="0" borderId="0" xfId="55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2" fontId="8" fillId="0" borderId="0" xfId="55" applyNumberFormat="1" applyFont="1" applyFill="1" applyBorder="1" applyAlignment="1">
      <alignment/>
    </xf>
    <xf numFmtId="168" fontId="7" fillId="0" borderId="13" xfId="55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169" fontId="7" fillId="0" borderId="20" xfId="55" applyNumberFormat="1" applyFont="1" applyFill="1" applyBorder="1" applyAlignment="1">
      <alignment horizontal="left" vertical="top" wrapText="1"/>
    </xf>
    <xf numFmtId="169" fontId="7" fillId="0" borderId="18" xfId="55" applyNumberFormat="1" applyFont="1" applyFill="1" applyBorder="1" applyAlignment="1">
      <alignment horizontal="left" vertical="top" wrapText="1"/>
    </xf>
    <xf numFmtId="169" fontId="7" fillId="0" borderId="17" xfId="55" applyNumberFormat="1" applyFont="1" applyFill="1" applyBorder="1" applyAlignment="1">
      <alignment horizontal="left" vertical="top" wrapText="1"/>
    </xf>
    <xf numFmtId="168" fontId="7" fillId="0" borderId="18" xfId="64" applyFont="1" applyFill="1" applyBorder="1" applyAlignment="1">
      <alignment horizontal="right" vertical="top" wrapText="1"/>
    </xf>
    <xf numFmtId="168" fontId="7" fillId="0" borderId="0" xfId="64" applyFont="1" applyFill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169" fontId="8" fillId="0" borderId="10" xfId="55" applyNumberFormat="1" applyFont="1" applyFill="1" applyBorder="1" applyAlignment="1">
      <alignment horizontal="left" vertical="top" wrapText="1"/>
    </xf>
    <xf numFmtId="169" fontId="8" fillId="0" borderId="0" xfId="55" applyNumberFormat="1" applyFont="1" applyFill="1" applyBorder="1" applyAlignment="1">
      <alignment horizontal="left" vertical="top" wrapText="1"/>
    </xf>
    <xf numFmtId="169" fontId="8" fillId="0" borderId="11" xfId="55" applyNumberFormat="1" applyFont="1" applyFill="1" applyBorder="1" applyAlignment="1">
      <alignment horizontal="left" vertical="top" wrapText="1"/>
    </xf>
    <xf numFmtId="168" fontId="8" fillId="0" borderId="0" xfId="64" applyFont="1" applyFill="1" applyBorder="1" applyAlignment="1">
      <alignment horizontal="right" vertical="top" wrapText="1"/>
    </xf>
    <xf numFmtId="168" fontId="8" fillId="0" borderId="0" xfId="64" applyFont="1" applyFill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9" fontId="7" fillId="0" borderId="10" xfId="55" applyNumberFormat="1" applyFont="1" applyFill="1" applyBorder="1" applyAlignment="1">
      <alignment horizontal="left" vertical="top" wrapText="1"/>
    </xf>
    <xf numFmtId="169" fontId="7" fillId="0" borderId="0" xfId="55" applyNumberFormat="1" applyFont="1" applyFill="1" applyBorder="1" applyAlignment="1">
      <alignment horizontal="left" vertical="top" wrapText="1"/>
    </xf>
    <xf numFmtId="169" fontId="7" fillId="0" borderId="11" xfId="55" applyNumberFormat="1" applyFont="1" applyFill="1" applyBorder="1" applyAlignment="1">
      <alignment horizontal="left" vertical="top" wrapText="1"/>
    </xf>
    <xf numFmtId="168" fontId="7" fillId="0" borderId="0" xfId="64" applyFont="1" applyFill="1" applyBorder="1" applyAlignment="1">
      <alignment horizontal="right" vertical="top" wrapText="1"/>
    </xf>
    <xf numFmtId="2" fontId="8" fillId="0" borderId="0" xfId="64" applyNumberFormat="1" applyFont="1" applyFill="1" applyBorder="1" applyAlignment="1">
      <alignment horizontal="right" vertical="top" wrapText="1"/>
    </xf>
    <xf numFmtId="2" fontId="8" fillId="0" borderId="0" xfId="64" applyNumberFormat="1" applyFont="1" applyFill="1" applyAlignment="1">
      <alignment horizontal="right"/>
    </xf>
    <xf numFmtId="0" fontId="8" fillId="0" borderId="21" xfId="0" applyFont="1" applyFill="1" applyBorder="1" applyAlignment="1">
      <alignment horizontal="left" vertical="top" wrapText="1"/>
    </xf>
    <xf numFmtId="169" fontId="8" fillId="0" borderId="21" xfId="55" applyNumberFormat="1" applyFont="1" applyFill="1" applyBorder="1" applyAlignment="1">
      <alignment horizontal="left" vertical="top" wrapText="1"/>
    </xf>
    <xf numFmtId="169" fontId="8" fillId="0" borderId="19" xfId="55" applyNumberFormat="1" applyFont="1" applyFill="1" applyBorder="1" applyAlignment="1">
      <alignment horizontal="left" vertical="top" wrapText="1"/>
    </xf>
    <xf numFmtId="169" fontId="8" fillId="0" borderId="22" xfId="55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169" fontId="7" fillId="0" borderId="16" xfId="55" applyNumberFormat="1" applyFont="1" applyFill="1" applyBorder="1" applyAlignment="1">
      <alignment horizontal="left" vertical="top" wrapText="1"/>
    </xf>
    <xf numFmtId="169" fontId="7" fillId="0" borderId="21" xfId="55" applyNumberFormat="1" applyFont="1" applyFill="1" applyBorder="1" applyAlignment="1">
      <alignment horizontal="left" vertical="top" wrapText="1"/>
    </xf>
    <xf numFmtId="168" fontId="7" fillId="0" borderId="14" xfId="64" applyFont="1" applyFill="1" applyBorder="1" applyAlignment="1">
      <alignment horizontal="right" vertical="top" wrapText="1"/>
    </xf>
    <xf numFmtId="168" fontId="7" fillId="0" borderId="15" xfId="64" applyFont="1" applyFill="1" applyBorder="1" applyAlignment="1">
      <alignment horizontal="right"/>
    </xf>
    <xf numFmtId="0" fontId="8" fillId="0" borderId="0" xfId="50" applyFont="1" applyFill="1" applyBorder="1" applyAlignment="1">
      <alignment vertical="top" wrapText="1"/>
      <protection/>
    </xf>
    <xf numFmtId="0" fontId="8" fillId="0" borderId="19" xfId="50" applyFont="1" applyFill="1" applyBorder="1" applyAlignment="1">
      <alignment vertical="top" wrapText="1"/>
      <protection/>
    </xf>
    <xf numFmtId="0" fontId="8" fillId="0" borderId="19" xfId="5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68" fontId="7" fillId="0" borderId="0" xfId="55" applyFont="1" applyFill="1" applyBorder="1" applyAlignment="1">
      <alignment horizontal="center" vertical="top" wrapText="1"/>
    </xf>
    <xf numFmtId="166" fontId="8" fillId="0" borderId="0" xfId="55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" fontId="7" fillId="0" borderId="11" xfId="64" applyNumberFormat="1" applyFont="1" applyFill="1" applyBorder="1" applyAlignment="1">
      <alignment horizontal="right" vertical="top" wrapText="1"/>
    </xf>
    <xf numFmtId="1" fontId="8" fillId="0" borderId="11" xfId="64" applyNumberFormat="1" applyFont="1" applyFill="1" applyBorder="1" applyAlignment="1">
      <alignment horizontal="right" vertical="top" wrapText="1"/>
    </xf>
    <xf numFmtId="169" fontId="7" fillId="0" borderId="11" xfId="64" applyNumberFormat="1" applyFont="1" applyFill="1" applyBorder="1" applyAlignment="1">
      <alignment horizontal="left" vertical="top" wrapText="1"/>
    </xf>
    <xf numFmtId="169" fontId="7" fillId="0" borderId="10" xfId="64" applyNumberFormat="1" applyFont="1" applyFill="1" applyBorder="1" applyAlignment="1">
      <alignment horizontal="left" vertical="top" wrapText="1"/>
    </xf>
    <xf numFmtId="168" fontId="7" fillId="0" borderId="11" xfId="64" applyFont="1" applyFill="1" applyBorder="1" applyAlignment="1">
      <alignment horizontal="right" vertical="top" wrapText="1"/>
    </xf>
    <xf numFmtId="169" fontId="7" fillId="0" borderId="11" xfId="55" applyNumberFormat="1" applyFont="1" applyFill="1" applyBorder="1" applyAlignment="1">
      <alignment horizontal="center" vertical="top" wrapText="1"/>
    </xf>
    <xf numFmtId="169" fontId="8" fillId="0" borderId="11" xfId="64" applyNumberFormat="1" applyFont="1" applyFill="1" applyBorder="1" applyAlignment="1">
      <alignment horizontal="left" vertical="top" wrapText="1"/>
    </xf>
    <xf numFmtId="169" fontId="8" fillId="0" borderId="10" xfId="64" applyNumberFormat="1" applyFont="1" applyFill="1" applyBorder="1" applyAlignment="1">
      <alignment horizontal="left" vertical="top" wrapText="1"/>
    </xf>
    <xf numFmtId="168" fontId="8" fillId="0" borderId="11" xfId="64" applyFont="1" applyFill="1" applyBorder="1" applyAlignment="1">
      <alignment horizontal="right" vertical="top" wrapText="1"/>
    </xf>
    <xf numFmtId="169" fontId="8" fillId="0" borderId="11" xfId="55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left" vertical="top" wrapText="1"/>
    </xf>
    <xf numFmtId="169" fontId="7" fillId="0" borderId="22" xfId="55" applyNumberFormat="1" applyFont="1" applyFill="1" applyBorder="1" applyAlignment="1">
      <alignment horizontal="center" vertical="top" wrapText="1"/>
    </xf>
    <xf numFmtId="169" fontId="7" fillId="0" borderId="14" xfId="64" applyNumberFormat="1" applyFont="1" applyFill="1" applyBorder="1" applyAlignment="1">
      <alignment horizontal="left" vertical="top" wrapText="1"/>
    </xf>
    <xf numFmtId="169" fontId="7" fillId="0" borderId="14" xfId="55" applyNumberFormat="1" applyFont="1" applyFill="1" applyBorder="1" applyAlignment="1">
      <alignment horizontal="center" vertical="top" wrapText="1"/>
    </xf>
    <xf numFmtId="1" fontId="8" fillId="0" borderId="11" xfId="55" applyNumberFormat="1" applyFont="1" applyFill="1" applyBorder="1" applyAlignment="1">
      <alignment horizontal="right" vertical="center"/>
    </xf>
    <xf numFmtId="1" fontId="8" fillId="0" borderId="12" xfId="55" applyNumberFormat="1" applyFont="1" applyFill="1" applyBorder="1" applyAlignment="1">
      <alignment horizontal="right" vertical="center"/>
    </xf>
    <xf numFmtId="1" fontId="8" fillId="0" borderId="17" xfId="55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vertical="center"/>
    </xf>
    <xf numFmtId="1" fontId="8" fillId="0" borderId="17" xfId="64" applyNumberFormat="1" applyFont="1" applyFill="1" applyBorder="1" applyAlignment="1">
      <alignment horizontal="right" vertical="center" wrapText="1"/>
    </xf>
    <xf numFmtId="169" fontId="8" fillId="0" borderId="11" xfId="55" applyNumberFormat="1" applyFont="1" applyFill="1" applyBorder="1" applyAlignment="1">
      <alignment vertical="center"/>
    </xf>
    <xf numFmtId="169" fontId="8" fillId="0" borderId="12" xfId="55" applyNumberFormat="1" applyFont="1" applyFill="1" applyBorder="1" applyAlignment="1">
      <alignment vertical="center"/>
    </xf>
    <xf numFmtId="169" fontId="8" fillId="0" borderId="11" xfId="55" applyNumberFormat="1" applyFont="1" applyFill="1" applyBorder="1" applyAlignment="1">
      <alignment horizontal="left" vertical="center" wrapText="1"/>
    </xf>
    <xf numFmtId="168" fontId="8" fillId="0" borderId="0" xfId="64" applyFont="1" applyFill="1" applyBorder="1" applyAlignment="1">
      <alignment horizontal="right" vertical="center" wrapText="1"/>
    </xf>
    <xf numFmtId="169" fontId="8" fillId="0" borderId="11" xfId="64" applyNumberFormat="1" applyFont="1" applyFill="1" applyBorder="1" applyAlignment="1">
      <alignment vertical="center"/>
    </xf>
    <xf numFmtId="1" fontId="8" fillId="0" borderId="11" xfId="55" applyNumberFormat="1" applyFont="1" applyFill="1" applyBorder="1" applyAlignment="1">
      <alignment horizontal="right" vertical="center" wrapText="1"/>
    </xf>
    <xf numFmtId="169" fontId="8" fillId="0" borderId="22" xfId="55" applyNumberFormat="1" applyFont="1" applyFill="1" applyBorder="1" applyAlignment="1">
      <alignment vertical="center"/>
    </xf>
    <xf numFmtId="168" fontId="8" fillId="0" borderId="10" xfId="64" applyFont="1" applyFill="1" applyBorder="1" applyAlignment="1">
      <alignment horizontal="right" vertical="center"/>
    </xf>
    <xf numFmtId="169" fontId="8" fillId="0" borderId="22" xfId="64" applyNumberFormat="1" applyFont="1" applyFill="1" applyBorder="1" applyAlignment="1">
      <alignment vertical="center"/>
    </xf>
    <xf numFmtId="168" fontId="7" fillId="0" borderId="17" xfId="64" applyFont="1" applyFill="1" applyBorder="1" applyAlignment="1">
      <alignment horizontal="right"/>
    </xf>
    <xf numFmtId="169" fontId="7" fillId="0" borderId="14" xfId="64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4" fontId="52" fillId="0" borderId="0" xfId="0" applyNumberFormat="1" applyFont="1" applyAlignment="1">
      <alignment/>
    </xf>
    <xf numFmtId="49" fontId="8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wrapText="1"/>
    </xf>
    <xf numFmtId="169" fontId="7" fillId="0" borderId="23" xfId="64" applyNumberFormat="1" applyFont="1" applyFill="1" applyBorder="1" applyAlignment="1">
      <alignment/>
    </xf>
    <xf numFmtId="169" fontId="7" fillId="0" borderId="12" xfId="64" applyNumberFormat="1" applyFont="1" applyFill="1" applyBorder="1" applyAlignment="1">
      <alignment/>
    </xf>
    <xf numFmtId="169" fontId="8" fillId="0" borderId="12" xfId="64" applyNumberFormat="1" applyFont="1" applyFill="1" applyBorder="1" applyAlignment="1">
      <alignment/>
    </xf>
    <xf numFmtId="169" fontId="7" fillId="0" borderId="24" xfId="64" applyNumberFormat="1" applyFont="1" applyFill="1" applyBorder="1" applyAlignment="1">
      <alignment/>
    </xf>
    <xf numFmtId="169" fontId="7" fillId="0" borderId="0" xfId="64" applyNumberFormat="1" applyFont="1" applyFill="1" applyBorder="1" applyAlignment="1">
      <alignment/>
    </xf>
    <xf numFmtId="169" fontId="8" fillId="0" borderId="0" xfId="64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9" fontId="7" fillId="0" borderId="19" xfId="64" applyNumberFormat="1" applyFont="1" applyFill="1" applyBorder="1" applyAlignment="1">
      <alignment/>
    </xf>
    <xf numFmtId="169" fontId="7" fillId="0" borderId="18" xfId="64" applyNumberFormat="1" applyFont="1" applyFill="1" applyBorder="1" applyAlignment="1">
      <alignment/>
    </xf>
    <xf numFmtId="0" fontId="12" fillId="0" borderId="0" xfId="0" applyFont="1" applyFill="1" applyAlignment="1">
      <alignment vertical="center" wrapText="1"/>
    </xf>
    <xf numFmtId="169" fontId="8" fillId="33" borderId="0" xfId="64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164" fontId="8" fillId="33" borderId="0" xfId="0" applyNumberFormat="1" applyFont="1" applyFill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7" fillId="33" borderId="0" xfId="55" applyNumberFormat="1" applyFont="1" applyFill="1" applyBorder="1" applyAlignment="1">
      <alignment horizontal="right"/>
    </xf>
    <xf numFmtId="2" fontId="7" fillId="33" borderId="0" xfId="55" applyNumberFormat="1" applyFont="1" applyFill="1" applyBorder="1" applyAlignment="1">
      <alignment/>
    </xf>
    <xf numFmtId="2" fontId="8" fillId="33" borderId="0" xfId="55" applyNumberFormat="1" applyFont="1" applyFill="1" applyBorder="1" applyAlignment="1">
      <alignment/>
    </xf>
    <xf numFmtId="168" fontId="7" fillId="33" borderId="0" xfId="55" applyFont="1" applyFill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168" fontId="7" fillId="33" borderId="0" xfId="64" applyFont="1" applyFill="1" applyAlignment="1">
      <alignment horizontal="right"/>
    </xf>
    <xf numFmtId="168" fontId="8" fillId="33" borderId="0" xfId="64" applyFont="1" applyFill="1" applyAlignment="1">
      <alignment horizontal="right"/>
    </xf>
    <xf numFmtId="2" fontId="8" fillId="33" borderId="0" xfId="64" applyNumberFormat="1" applyFont="1" applyFill="1" applyAlignment="1">
      <alignment horizontal="right"/>
    </xf>
    <xf numFmtId="168" fontId="7" fillId="33" borderId="0" xfId="64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169" fontId="7" fillId="33" borderId="0" xfId="64" applyNumberFormat="1" applyFont="1" applyFill="1" applyBorder="1" applyAlignment="1">
      <alignment horizontal="right"/>
    </xf>
    <xf numFmtId="166" fontId="8" fillId="33" borderId="0" xfId="55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169" fontId="8" fillId="33" borderId="0" xfId="64" applyNumberFormat="1" applyFont="1" applyFill="1" applyBorder="1" applyAlignment="1">
      <alignment horizontal="right" vertical="top" wrapText="1"/>
    </xf>
    <xf numFmtId="1" fontId="8" fillId="33" borderId="0" xfId="64" applyNumberFormat="1" applyFont="1" applyFill="1" applyBorder="1" applyAlignment="1">
      <alignment horizontal="right" vertical="top" wrapText="1"/>
    </xf>
    <xf numFmtId="1" fontId="8" fillId="33" borderId="0" xfId="64" applyNumberFormat="1" applyFont="1" applyFill="1" applyBorder="1" applyAlignment="1">
      <alignment horizontal="right" wrapText="1"/>
    </xf>
    <xf numFmtId="169" fontId="7" fillId="33" borderId="0" xfId="64" applyNumberFormat="1" applyFont="1" applyFill="1" applyBorder="1" applyAlignment="1">
      <alignment horizontal="right" vertical="top" wrapText="1"/>
    </xf>
    <xf numFmtId="168" fontId="7" fillId="33" borderId="0" xfId="64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vertical="center"/>
    </xf>
    <xf numFmtId="169" fontId="7" fillId="33" borderId="0" xfId="64" applyNumberFormat="1" applyFont="1" applyFill="1" applyBorder="1" applyAlignment="1">
      <alignment horizontal="right" vertical="center"/>
    </xf>
    <xf numFmtId="1" fontId="8" fillId="33" borderId="0" xfId="64" applyNumberFormat="1" applyFont="1" applyFill="1" applyBorder="1" applyAlignment="1">
      <alignment horizontal="right"/>
    </xf>
    <xf numFmtId="169" fontId="7" fillId="33" borderId="0" xfId="64" applyNumberFormat="1" applyFont="1" applyFill="1" applyBorder="1" applyAlignment="1">
      <alignment/>
    </xf>
    <xf numFmtId="169" fontId="8" fillId="33" borderId="0" xfId="64" applyNumberFormat="1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 horizontal="left" wrapText="1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wrapText="1"/>
    </xf>
    <xf numFmtId="3" fontId="7" fillId="0" borderId="18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left" vertical="center" wrapText="1"/>
    </xf>
    <xf numFmtId="169" fontId="8" fillId="33" borderId="0" xfId="64" applyNumberFormat="1" applyFont="1" applyFill="1" applyBorder="1" applyAlignment="1">
      <alignment horizontal="right" wrapText="1"/>
    </xf>
    <xf numFmtId="49" fontId="8" fillId="33" borderId="0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7" fillId="34" borderId="17" xfId="0" applyFont="1" applyFill="1" applyBorder="1" applyAlignment="1">
      <alignment horizontal="center" vertical="center"/>
    </xf>
    <xf numFmtId="169" fontId="12" fillId="0" borderId="0" xfId="0" applyNumberFormat="1" applyFont="1" applyFill="1" applyAlignment="1">
      <alignment wrapText="1"/>
    </xf>
    <xf numFmtId="1" fontId="8" fillId="0" borderId="0" xfId="55" applyNumberFormat="1" applyFont="1" applyFill="1" applyBorder="1" applyAlignment="1">
      <alignment horizontal="right" vertical="center" wrapText="1"/>
    </xf>
    <xf numFmtId="169" fontId="7" fillId="0" borderId="17" xfId="64" applyNumberFormat="1" applyFont="1" applyFill="1" applyBorder="1" applyAlignment="1">
      <alignment/>
    </xf>
    <xf numFmtId="168" fontId="7" fillId="0" borderId="23" xfId="64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0" fontId="8" fillId="33" borderId="18" xfId="50" applyFont="1" applyFill="1" applyBorder="1" applyAlignment="1">
      <alignment vertical="center"/>
      <protection/>
    </xf>
    <xf numFmtId="169" fontId="7" fillId="33" borderId="18" xfId="64" applyNumberFormat="1" applyFont="1" applyFill="1" applyBorder="1" applyAlignment="1">
      <alignment/>
    </xf>
    <xf numFmtId="1" fontId="8" fillId="33" borderId="0" xfId="55" applyNumberFormat="1" applyFont="1" applyFill="1" applyBorder="1" applyAlignment="1">
      <alignment horizontal="right" vertical="center" wrapText="1"/>
    </xf>
    <xf numFmtId="169" fontId="7" fillId="33" borderId="19" xfId="64" applyNumberFormat="1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 vertical="center" wrapText="1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168" fontId="7" fillId="34" borderId="15" xfId="64" applyFont="1" applyFill="1" applyBorder="1" applyAlignment="1">
      <alignment horizontal="right" vertical="top" wrapText="1"/>
    </xf>
    <xf numFmtId="168" fontId="7" fillId="34" borderId="13" xfId="64" applyFont="1" applyFill="1" applyBorder="1" applyAlignment="1">
      <alignment horizontal="right" vertical="top" wrapText="1"/>
    </xf>
    <xf numFmtId="0" fontId="53" fillId="35" borderId="0" xfId="0" applyFont="1" applyFill="1" applyAlignment="1">
      <alignment horizontal="left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1" fontId="8" fillId="0" borderId="24" xfId="64" applyNumberFormat="1" applyFont="1" applyFill="1" applyBorder="1" applyAlignment="1">
      <alignment horizontal="right"/>
    </xf>
    <xf numFmtId="1" fontId="8" fillId="0" borderId="19" xfId="64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69" fontId="7" fillId="0" borderId="15" xfId="55" applyNumberFormat="1" applyFont="1" applyFill="1" applyBorder="1" applyAlignment="1">
      <alignment horizontal="center"/>
    </xf>
    <xf numFmtId="169" fontId="7" fillId="0" borderId="16" xfId="55" applyNumberFormat="1" applyFont="1" applyFill="1" applyBorder="1" applyAlignment="1">
      <alignment horizontal="center"/>
    </xf>
    <xf numFmtId="169" fontId="7" fillId="0" borderId="12" xfId="55" applyNumberFormat="1" applyFont="1" applyFill="1" applyBorder="1" applyAlignment="1">
      <alignment horizontal="center"/>
    </xf>
    <xf numFmtId="169" fontId="7" fillId="0" borderId="10" xfId="55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34" borderId="23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69" fontId="8" fillId="0" borderId="24" xfId="55" applyNumberFormat="1" applyFont="1" applyFill="1" applyBorder="1" applyAlignment="1">
      <alignment horizontal="right"/>
    </xf>
    <xf numFmtId="169" fontId="8" fillId="0" borderId="21" xfId="55" applyNumberFormat="1" applyFont="1" applyFill="1" applyBorder="1" applyAlignment="1">
      <alignment horizontal="right"/>
    </xf>
    <xf numFmtId="0" fontId="7" fillId="34" borderId="24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9" fontId="7" fillId="0" borderId="23" xfId="64" applyNumberFormat="1" applyFont="1" applyFill="1" applyBorder="1" applyAlignment="1">
      <alignment horizontal="center" vertical="center"/>
    </xf>
    <xf numFmtId="169" fontId="7" fillId="0" borderId="18" xfId="64" applyNumberFormat="1" applyFont="1" applyFill="1" applyBorder="1" applyAlignment="1">
      <alignment horizontal="center" vertical="center"/>
    </xf>
    <xf numFmtId="169" fontId="8" fillId="0" borderId="12" xfId="64" applyNumberFormat="1" applyFont="1" applyFill="1" applyBorder="1" applyAlignment="1">
      <alignment horizontal="center" vertical="center"/>
    </xf>
    <xf numFmtId="169" fontId="8" fillId="0" borderId="0" xfId="64" applyNumberFormat="1" applyFont="1" applyFill="1" applyBorder="1" applyAlignment="1">
      <alignment horizontal="center" vertical="center"/>
    </xf>
    <xf numFmtId="169" fontId="7" fillId="0" borderId="23" xfId="64" applyNumberFormat="1" applyFont="1" applyFill="1" applyBorder="1" applyAlignment="1">
      <alignment horizontal="right"/>
    </xf>
    <xf numFmtId="169" fontId="7" fillId="0" borderId="18" xfId="64" applyNumberFormat="1" applyFont="1" applyFill="1" applyBorder="1" applyAlignment="1">
      <alignment horizontal="right"/>
    </xf>
    <xf numFmtId="169" fontId="8" fillId="0" borderId="12" xfId="64" applyNumberFormat="1" applyFont="1" applyFill="1" applyBorder="1" applyAlignment="1">
      <alignment horizontal="right"/>
    </xf>
    <xf numFmtId="169" fontId="8" fillId="0" borderId="0" xfId="64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horizontal="center" vertical="center"/>
    </xf>
    <xf numFmtId="1" fontId="7" fillId="0" borderId="12" xfId="55" applyNumberFormat="1" applyFont="1" applyFill="1" applyBorder="1" applyAlignment="1">
      <alignment horizontal="right"/>
    </xf>
    <xf numFmtId="1" fontId="7" fillId="0" borderId="10" xfId="55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/>
    </xf>
    <xf numFmtId="2" fontId="7" fillId="0" borderId="23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right"/>
    </xf>
    <xf numFmtId="2" fontId="8" fillId="0" borderId="24" xfId="0" applyNumberFormat="1" applyFont="1" applyFill="1" applyBorder="1" applyAlignment="1">
      <alignment horizontal="right"/>
    </xf>
    <xf numFmtId="2" fontId="8" fillId="0" borderId="19" xfId="0" applyNumberFormat="1" applyFont="1" applyFill="1" applyBorder="1" applyAlignment="1">
      <alignment horizontal="right"/>
    </xf>
    <xf numFmtId="169" fontId="7" fillId="0" borderId="15" xfId="64" applyNumberFormat="1" applyFont="1" applyFill="1" applyBorder="1" applyAlignment="1">
      <alignment horizontal="right" wrapText="1"/>
    </xf>
    <xf numFmtId="169" fontId="7" fillId="0" borderId="13" xfId="64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1" fontId="8" fillId="0" borderId="12" xfId="55" applyNumberFormat="1" applyFont="1" applyFill="1" applyBorder="1" applyAlignment="1">
      <alignment horizontal="right"/>
    </xf>
    <xf numFmtId="1" fontId="8" fillId="0" borderId="10" xfId="55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  <xf numFmtId="169" fontId="8" fillId="0" borderId="12" xfId="64" applyNumberFormat="1" applyFont="1" applyFill="1" applyBorder="1" applyAlignment="1">
      <alignment horizontal="center"/>
    </xf>
    <xf numFmtId="169" fontId="8" fillId="0" borderId="10" xfId="64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169" fontId="8" fillId="0" borderId="12" xfId="55" applyNumberFormat="1" applyFont="1" applyFill="1" applyBorder="1" applyAlignment="1">
      <alignment horizontal="right"/>
    </xf>
    <xf numFmtId="169" fontId="8" fillId="0" borderId="10" xfId="55" applyNumberFormat="1" applyFont="1" applyFill="1" applyBorder="1" applyAlignment="1">
      <alignment horizontal="right"/>
    </xf>
    <xf numFmtId="169" fontId="8" fillId="0" borderId="12" xfId="55" applyNumberFormat="1" applyFont="1" applyFill="1" applyBorder="1" applyAlignment="1">
      <alignment horizontal="center"/>
    </xf>
    <xf numFmtId="169" fontId="8" fillId="0" borderId="0" xfId="55" applyNumberFormat="1" applyFont="1" applyFill="1" applyBorder="1" applyAlignment="1">
      <alignment horizontal="center"/>
    </xf>
    <xf numFmtId="169" fontId="7" fillId="0" borderId="12" xfId="55" applyNumberFormat="1" applyFont="1" applyFill="1" applyBorder="1" applyAlignment="1">
      <alignment horizontal="right"/>
    </xf>
    <xf numFmtId="169" fontId="7" fillId="0" borderId="10" xfId="55" applyNumberFormat="1" applyFont="1" applyFill="1" applyBorder="1" applyAlignment="1">
      <alignment horizontal="right"/>
    </xf>
    <xf numFmtId="169" fontId="7" fillId="0" borderId="23" xfId="55" applyNumberFormat="1" applyFont="1" applyFill="1" applyBorder="1" applyAlignment="1">
      <alignment horizontal="center"/>
    </xf>
    <xf numFmtId="169" fontId="7" fillId="0" borderId="20" xfId="55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169" fontId="8" fillId="0" borderId="10" xfId="55" applyNumberFormat="1" applyFont="1" applyFill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7" fillId="34" borderId="13" xfId="50" applyFont="1" applyFill="1" applyBorder="1" applyAlignment="1">
      <alignment horizontal="center" vertical="top"/>
      <protection/>
    </xf>
    <xf numFmtId="0" fontId="7" fillId="34" borderId="16" xfId="50" applyFont="1" applyFill="1" applyBorder="1" applyAlignment="1">
      <alignment horizontal="center" vertical="top"/>
      <protection/>
    </xf>
    <xf numFmtId="1" fontId="8" fillId="0" borderId="24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9" fontId="8" fillId="33" borderId="23" xfId="64" applyNumberFormat="1" applyFont="1" applyFill="1" applyBorder="1" applyAlignment="1">
      <alignment horizontal="right"/>
    </xf>
    <xf numFmtId="169" fontId="8" fillId="33" borderId="18" xfId="64" applyNumberFormat="1" applyFont="1" applyFill="1" applyBorder="1" applyAlignment="1">
      <alignment horizontal="right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3" xfId="50" applyFont="1" applyFill="1" applyBorder="1" applyAlignment="1">
      <alignment horizontal="left" vertical="top"/>
      <protection/>
    </xf>
    <xf numFmtId="2" fontId="7" fillId="0" borderId="12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" fontId="8" fillId="0" borderId="15" xfId="64" applyNumberFormat="1" applyFont="1" applyFill="1" applyBorder="1" applyAlignment="1">
      <alignment horizontal="right" wrapText="1"/>
    </xf>
    <xf numFmtId="1" fontId="8" fillId="0" borderId="13" xfId="64" applyNumberFormat="1" applyFont="1" applyFill="1" applyBorder="1" applyAlignment="1">
      <alignment horizontal="right" wrapText="1"/>
    </xf>
    <xf numFmtId="169" fontId="8" fillId="0" borderId="23" xfId="64" applyNumberFormat="1" applyFont="1" applyFill="1" applyBorder="1" applyAlignment="1">
      <alignment horizontal="right" wrapText="1"/>
    </xf>
    <xf numFmtId="169" fontId="8" fillId="0" borderId="18" xfId="64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left" vertical="center" wrapText="1"/>
    </xf>
    <xf numFmtId="169" fontId="8" fillId="0" borderId="15" xfId="64" applyNumberFormat="1" applyFont="1" applyFill="1" applyBorder="1" applyAlignment="1">
      <alignment horizontal="right" wrapText="1"/>
    </xf>
    <xf numFmtId="169" fontId="8" fillId="0" borderId="13" xfId="64" applyNumberFormat="1" applyFont="1" applyFill="1" applyBorder="1" applyAlignment="1">
      <alignment horizontal="right" wrapText="1"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6867525</xdr:colOff>
      <xdr:row>0</xdr:row>
      <xdr:rowOff>152400</xdr:rowOff>
    </xdr:from>
    <xdr:to>
      <xdr:col>1</xdr:col>
      <xdr:colOff>123825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52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6829425</xdr:colOff>
      <xdr:row>105</xdr:row>
      <xdr:rowOff>152400</xdr:rowOff>
    </xdr:from>
    <xdr:to>
      <xdr:col>1</xdr:col>
      <xdr:colOff>76200</xdr:colOff>
      <xdr:row>108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16312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showGridLines="0" tabSelected="1" zoomScale="70" zoomScaleNormal="70" zoomScalePageLayoutView="0" workbookViewId="0" topLeftCell="A1">
      <selection activeCell="I190" sqref="I190:Q195"/>
    </sheetView>
  </sheetViews>
  <sheetFormatPr defaultColWidth="9.140625" defaultRowHeight="12.75"/>
  <cols>
    <col min="1" max="1" width="111.00390625" style="28" customWidth="1"/>
    <col min="2" max="2" width="19.7109375" style="28" customWidth="1"/>
    <col min="3" max="3" width="19.00390625" style="28" customWidth="1"/>
    <col min="4" max="4" width="18.140625" style="28" customWidth="1"/>
    <col min="5" max="5" width="15.57421875" style="28" customWidth="1"/>
    <col min="6" max="6" width="17.00390625" style="28" customWidth="1"/>
    <col min="7" max="7" width="15.57421875" style="28" customWidth="1"/>
    <col min="8" max="8" width="1.421875" style="127" customWidth="1"/>
    <col min="9" max="9" width="20.57421875" style="3" customWidth="1"/>
    <col min="10" max="10" width="19.00390625" style="28" customWidth="1"/>
    <col min="11" max="11" width="12.00390625" style="28" customWidth="1"/>
    <col min="12" max="12" width="9.140625" style="28" customWidth="1"/>
    <col min="13" max="13" width="14.00390625" style="28" customWidth="1"/>
    <col min="14" max="16384" width="9.140625" style="28" customWidth="1"/>
  </cols>
  <sheetData>
    <row r="1" spans="1:9" s="2" customFormat="1" ht="15.75">
      <c r="A1" s="1"/>
      <c r="B1" s="1"/>
      <c r="C1" s="1"/>
      <c r="D1" s="1"/>
      <c r="E1" s="1"/>
      <c r="F1" s="1"/>
      <c r="H1" s="6"/>
      <c r="I1" s="3"/>
    </row>
    <row r="2" spans="1:9" s="2" customFormat="1" ht="15.75">
      <c r="A2" s="1"/>
      <c r="B2" s="1"/>
      <c r="C2" s="1"/>
      <c r="D2" s="1"/>
      <c r="E2" s="1"/>
      <c r="F2" s="1"/>
      <c r="H2" s="6"/>
      <c r="I2" s="3"/>
    </row>
    <row r="3" spans="1:9" s="2" customFormat="1" ht="15.75">
      <c r="A3" s="1"/>
      <c r="B3" s="1"/>
      <c r="C3" s="1"/>
      <c r="D3" s="1"/>
      <c r="E3" s="1"/>
      <c r="F3" s="1"/>
      <c r="H3" s="6"/>
      <c r="I3" s="3"/>
    </row>
    <row r="4" spans="1:9" s="2" customFormat="1" ht="15.75">
      <c r="A4" s="1"/>
      <c r="B4" s="1"/>
      <c r="C4" s="1"/>
      <c r="D4" s="1"/>
      <c r="E4" s="1"/>
      <c r="F4" s="1"/>
      <c r="H4" s="6"/>
      <c r="I4" s="3"/>
    </row>
    <row r="5" spans="1:9" s="2" customFormat="1" ht="15.75">
      <c r="A5" s="307" t="s">
        <v>27</v>
      </c>
      <c r="B5" s="307"/>
      <c r="C5" s="307"/>
      <c r="D5" s="307"/>
      <c r="E5" s="307"/>
      <c r="F5" s="307"/>
      <c r="G5" s="307"/>
      <c r="H5" s="147"/>
      <c r="I5" s="3"/>
    </row>
    <row r="6" spans="1:9" s="2" customFormat="1" ht="15.75">
      <c r="A6" s="211" t="s">
        <v>0</v>
      </c>
      <c r="B6" s="211"/>
      <c r="C6" s="211"/>
      <c r="D6" s="211"/>
      <c r="E6" s="211"/>
      <c r="F6" s="211"/>
      <c r="G6" s="211"/>
      <c r="H6" s="5"/>
      <c r="I6" s="3"/>
    </row>
    <row r="7" spans="1:9" s="2" customFormat="1" ht="15.75">
      <c r="A7" s="308" t="s">
        <v>1</v>
      </c>
      <c r="B7" s="308"/>
      <c r="C7" s="308"/>
      <c r="D7" s="308"/>
      <c r="E7" s="308"/>
      <c r="F7" s="308"/>
      <c r="G7" s="308"/>
      <c r="H7" s="148"/>
      <c r="I7" s="3"/>
    </row>
    <row r="8" spans="1:9" s="2" customFormat="1" ht="15.75">
      <c r="A8" s="211" t="s">
        <v>2</v>
      </c>
      <c r="B8" s="211"/>
      <c r="C8" s="211"/>
      <c r="D8" s="211"/>
      <c r="E8" s="211"/>
      <c r="F8" s="211"/>
      <c r="G8" s="211"/>
      <c r="H8" s="5"/>
      <c r="I8" s="3"/>
    </row>
    <row r="9" spans="1:9" s="2" customFormat="1" ht="15.75">
      <c r="A9" s="211" t="s">
        <v>182</v>
      </c>
      <c r="B9" s="211"/>
      <c r="C9" s="211"/>
      <c r="D9" s="211"/>
      <c r="E9" s="211"/>
      <c r="F9" s="211"/>
      <c r="G9" s="211"/>
      <c r="H9" s="5"/>
      <c r="I9" s="3"/>
    </row>
    <row r="10" spans="1:9" s="2" customFormat="1" ht="15.75">
      <c r="A10" s="4"/>
      <c r="B10" s="4"/>
      <c r="C10" s="4"/>
      <c r="D10" s="4"/>
      <c r="E10" s="5"/>
      <c r="F10" s="6"/>
      <c r="G10" s="149" t="s">
        <v>183</v>
      </c>
      <c r="H10" s="149"/>
      <c r="I10" s="3"/>
    </row>
    <row r="11" spans="1:9" s="2" customFormat="1" ht="15.75">
      <c r="A11" s="2" t="s">
        <v>28</v>
      </c>
      <c r="B11" s="4"/>
      <c r="C11" s="4"/>
      <c r="D11" s="4"/>
      <c r="E11" s="4"/>
      <c r="G11" s="7">
        <v>1</v>
      </c>
      <c r="H11" s="150"/>
      <c r="I11" s="3"/>
    </row>
    <row r="12" spans="1:9" s="2" customFormat="1" ht="15.75">
      <c r="A12" s="239" t="s">
        <v>3</v>
      </c>
      <c r="B12" s="239"/>
      <c r="C12" s="239"/>
      <c r="D12" s="239"/>
      <c r="E12" s="239"/>
      <c r="F12" s="239"/>
      <c r="G12" s="239"/>
      <c r="H12" s="151"/>
      <c r="I12" s="3"/>
    </row>
    <row r="13" spans="1:9" s="2" customFormat="1" ht="15.75">
      <c r="A13" s="224" t="s">
        <v>140</v>
      </c>
      <c r="B13" s="190" t="s">
        <v>4</v>
      </c>
      <c r="C13" s="190" t="s">
        <v>4</v>
      </c>
      <c r="D13" s="255" t="s">
        <v>5</v>
      </c>
      <c r="E13" s="256"/>
      <c r="F13" s="256"/>
      <c r="G13" s="256"/>
      <c r="H13" s="152"/>
      <c r="I13" s="3"/>
    </row>
    <row r="14" spans="1:9" s="2" customFormat="1" ht="15.75">
      <c r="A14" s="225"/>
      <c r="B14" s="190" t="s">
        <v>6</v>
      </c>
      <c r="C14" s="190" t="s">
        <v>7</v>
      </c>
      <c r="D14" s="255" t="s">
        <v>8</v>
      </c>
      <c r="E14" s="298"/>
      <c r="F14" s="255" t="s">
        <v>9</v>
      </c>
      <c r="G14" s="256"/>
      <c r="H14" s="152"/>
      <c r="I14" s="3"/>
    </row>
    <row r="15" spans="1:9" s="2" customFormat="1" ht="15.75">
      <c r="A15" s="226"/>
      <c r="B15" s="191"/>
      <c r="C15" s="192" t="s">
        <v>10</v>
      </c>
      <c r="D15" s="260" t="s">
        <v>11</v>
      </c>
      <c r="E15" s="289"/>
      <c r="F15" s="260" t="s">
        <v>12</v>
      </c>
      <c r="G15" s="261"/>
      <c r="H15" s="152"/>
      <c r="I15" s="3"/>
    </row>
    <row r="16" spans="1:9" s="2" customFormat="1" ht="15.75">
      <c r="A16" s="9" t="s">
        <v>13</v>
      </c>
      <c r="B16" s="10">
        <f>B17+B21+B24+B27+B28</f>
        <v>50808613838</v>
      </c>
      <c r="C16" s="10">
        <f>C17+C21+C24+C27+C28</f>
        <v>49558120673</v>
      </c>
      <c r="D16" s="305">
        <f>D17+D21+D24+D27+D28</f>
        <v>25534114041</v>
      </c>
      <c r="E16" s="306"/>
      <c r="G16" s="11">
        <f aca="true" t="shared" si="0" ref="G16:G40">(D16/C16)*100</f>
        <v>51.523572109366455</v>
      </c>
      <c r="H16" s="153"/>
      <c r="I16" s="3"/>
    </row>
    <row r="17" spans="1:9" s="2" customFormat="1" ht="31.5">
      <c r="A17" s="12" t="s">
        <v>29</v>
      </c>
      <c r="B17" s="10">
        <f>SUM(B18:B20)</f>
        <v>42091379536</v>
      </c>
      <c r="C17" s="10">
        <f>SUM(C18:C20)</f>
        <v>41393947192</v>
      </c>
      <c r="D17" s="251">
        <f>SUM(D18:E20)</f>
        <v>20963173169</v>
      </c>
      <c r="E17" s="252"/>
      <c r="G17" s="11">
        <f t="shared" si="0"/>
        <v>50.643088159158324</v>
      </c>
      <c r="H17" s="153"/>
      <c r="I17" s="13"/>
    </row>
    <row r="18" spans="1:9" s="2" customFormat="1" ht="15.75">
      <c r="A18" s="2" t="s">
        <v>30</v>
      </c>
      <c r="B18" s="14">
        <v>36376722109</v>
      </c>
      <c r="C18" s="14">
        <v>36137765529</v>
      </c>
      <c r="D18" s="299">
        <v>18167212784</v>
      </c>
      <c r="E18" s="300"/>
      <c r="G18" s="15">
        <f>(D18/C18)*100</f>
        <v>50.27209767416608</v>
      </c>
      <c r="H18" s="154"/>
      <c r="I18" s="13"/>
    </row>
    <row r="19" spans="1:9" s="2" customFormat="1" ht="15.75">
      <c r="A19" s="2" t="s">
        <v>57</v>
      </c>
      <c r="B19" s="14">
        <v>640566582</v>
      </c>
      <c r="C19" s="14">
        <v>583634772</v>
      </c>
      <c r="D19" s="299">
        <v>317289527</v>
      </c>
      <c r="E19" s="300"/>
      <c r="G19" s="15">
        <f t="shared" si="0"/>
        <v>54.364397431755485</v>
      </c>
      <c r="H19" s="154"/>
      <c r="I19" s="13"/>
    </row>
    <row r="20" spans="1:9" s="2" customFormat="1" ht="15.75">
      <c r="A20" s="2" t="s">
        <v>58</v>
      </c>
      <c r="B20" s="14">
        <v>5074090845</v>
      </c>
      <c r="C20" s="14">
        <v>4672546891</v>
      </c>
      <c r="D20" s="299">
        <v>2478670858</v>
      </c>
      <c r="E20" s="300"/>
      <c r="G20" s="15">
        <f t="shared" si="0"/>
        <v>53.04753308681135</v>
      </c>
      <c r="H20" s="154"/>
      <c r="I20" s="3"/>
    </row>
    <row r="21" spans="1:9" s="2" customFormat="1" ht="15.75">
      <c r="A21" s="1" t="s">
        <v>31</v>
      </c>
      <c r="B21" s="10">
        <f>SUM(B22:B23)</f>
        <v>1510243205</v>
      </c>
      <c r="C21" s="10">
        <f>SUM(C22:C23)</f>
        <v>1049581810</v>
      </c>
      <c r="D21" s="251">
        <f>SUM(D22:E23)</f>
        <v>510007005</v>
      </c>
      <c r="E21" s="252"/>
      <c r="G21" s="11">
        <f t="shared" si="0"/>
        <v>48.59144853129648</v>
      </c>
      <c r="H21" s="153"/>
      <c r="I21" s="3"/>
    </row>
    <row r="22" spans="1:9" s="2" customFormat="1" ht="15.75">
      <c r="A22" s="2" t="s">
        <v>32</v>
      </c>
      <c r="B22" s="14">
        <v>1441985117</v>
      </c>
      <c r="C22" s="14">
        <v>979368106</v>
      </c>
      <c r="D22" s="299">
        <v>487398471</v>
      </c>
      <c r="E22" s="300"/>
      <c r="G22" s="15">
        <f t="shared" si="0"/>
        <v>49.76662687032612</v>
      </c>
      <c r="H22" s="154"/>
      <c r="I22" s="16"/>
    </row>
    <row r="23" spans="1:9" s="2" customFormat="1" ht="15.75">
      <c r="A23" s="2" t="s">
        <v>59</v>
      </c>
      <c r="B23" s="14">
        <v>68258088</v>
      </c>
      <c r="C23" s="14">
        <v>70213704</v>
      </c>
      <c r="D23" s="299">
        <v>22608534</v>
      </c>
      <c r="E23" s="300"/>
      <c r="G23" s="15">
        <f t="shared" si="0"/>
        <v>32.199603086030045</v>
      </c>
      <c r="H23" s="154"/>
      <c r="I23" s="3"/>
    </row>
    <row r="24" spans="1:9" s="2" customFormat="1" ht="15.75">
      <c r="A24" s="1" t="s">
        <v>33</v>
      </c>
      <c r="B24" s="10">
        <f>SUM(B25:B26)</f>
        <v>3108875103</v>
      </c>
      <c r="C24" s="10">
        <f>SUM(C25:C26)</f>
        <v>3016255689</v>
      </c>
      <c r="D24" s="303">
        <f>SUM(D25:E26)</f>
        <v>2671629777</v>
      </c>
      <c r="E24" s="304"/>
      <c r="G24" s="11">
        <f t="shared" si="0"/>
        <v>88.57438004155888</v>
      </c>
      <c r="H24" s="153"/>
      <c r="I24" s="3"/>
    </row>
    <row r="25" spans="1:9" s="2" customFormat="1" ht="15.75">
      <c r="A25" s="2" t="s">
        <v>34</v>
      </c>
      <c r="B25" s="14">
        <v>2872869579</v>
      </c>
      <c r="C25" s="14">
        <v>2779250165</v>
      </c>
      <c r="D25" s="299">
        <v>2525170821</v>
      </c>
      <c r="E25" s="300"/>
      <c r="G25" s="15">
        <f t="shared" si="0"/>
        <v>90.85798942464038</v>
      </c>
      <c r="H25" s="154"/>
      <c r="I25" s="16"/>
    </row>
    <row r="26" spans="1:9" s="2" customFormat="1" ht="15.75">
      <c r="A26" s="2" t="s">
        <v>60</v>
      </c>
      <c r="B26" s="14">
        <v>236005524</v>
      </c>
      <c r="C26" s="14">
        <v>237005524</v>
      </c>
      <c r="D26" s="299">
        <v>146458956</v>
      </c>
      <c r="E26" s="300"/>
      <c r="G26" s="15">
        <f t="shared" si="0"/>
        <v>61.795587515504494</v>
      </c>
      <c r="H26" s="154"/>
      <c r="I26" s="3"/>
    </row>
    <row r="27" spans="1:9" s="2" customFormat="1" ht="31.5">
      <c r="A27" s="12" t="s">
        <v>35</v>
      </c>
      <c r="B27" s="10">
        <v>4097055650</v>
      </c>
      <c r="C27" s="10">
        <v>4097055650</v>
      </c>
      <c r="D27" s="303">
        <v>1389041519</v>
      </c>
      <c r="E27" s="304"/>
      <c r="G27" s="11">
        <f t="shared" si="0"/>
        <v>33.90340863444215</v>
      </c>
      <c r="H27" s="153"/>
      <c r="I27" s="3"/>
    </row>
    <row r="28" spans="1:9" s="2" customFormat="1" ht="15.75">
      <c r="A28" s="1" t="s">
        <v>125</v>
      </c>
      <c r="B28" s="10">
        <f>SUM(B29:B30)</f>
        <v>1060344</v>
      </c>
      <c r="C28" s="10">
        <f>SUM(C29:C30)</f>
        <v>1280332</v>
      </c>
      <c r="D28" s="303">
        <f>SUM(D29:E30)</f>
        <v>262571</v>
      </c>
      <c r="E28" s="304"/>
      <c r="G28" s="11">
        <f t="shared" si="0"/>
        <v>20.50804010209852</v>
      </c>
      <c r="H28" s="153"/>
      <c r="I28" s="3"/>
    </row>
    <row r="29" spans="1:9" s="2" customFormat="1" ht="15.75">
      <c r="A29" s="2" t="s">
        <v>36</v>
      </c>
      <c r="B29" s="17">
        <v>0</v>
      </c>
      <c r="C29" s="17">
        <v>0</v>
      </c>
      <c r="D29" s="292">
        <v>0</v>
      </c>
      <c r="E29" s="293"/>
      <c r="G29" s="15">
        <v>0</v>
      </c>
      <c r="H29" s="154"/>
      <c r="I29" s="3"/>
    </row>
    <row r="30" spans="1:9" s="2" customFormat="1" ht="15.75">
      <c r="A30" s="2" t="s">
        <v>37</v>
      </c>
      <c r="B30" s="14">
        <v>1060344</v>
      </c>
      <c r="C30" s="14">
        <v>1280332</v>
      </c>
      <c r="D30" s="299">
        <v>262571</v>
      </c>
      <c r="E30" s="300"/>
      <c r="G30" s="15">
        <f t="shared" si="0"/>
        <v>20.50804010209852</v>
      </c>
      <c r="H30" s="154"/>
      <c r="I30" s="3"/>
    </row>
    <row r="31" spans="1:9" s="2" customFormat="1" ht="15.75">
      <c r="A31" s="1" t="s">
        <v>38</v>
      </c>
      <c r="B31" s="10">
        <f>SUM(B32:B35)</f>
        <v>2693106714</v>
      </c>
      <c r="C31" s="10">
        <f>SUM(C32:C35)</f>
        <v>2563318957</v>
      </c>
      <c r="D31" s="303">
        <f>SUM(D32:E35)</f>
        <v>1297977969</v>
      </c>
      <c r="E31" s="304"/>
      <c r="G31" s="11">
        <f t="shared" si="0"/>
        <v>50.63661568356278</v>
      </c>
      <c r="H31" s="153"/>
      <c r="I31" s="3"/>
    </row>
    <row r="32" spans="1:9" s="2" customFormat="1" ht="15.75">
      <c r="A32" s="8" t="s">
        <v>39</v>
      </c>
      <c r="B32" s="14">
        <v>1506259613</v>
      </c>
      <c r="C32" s="14">
        <v>1575942892</v>
      </c>
      <c r="D32" s="299">
        <v>844302161</v>
      </c>
      <c r="E32" s="300"/>
      <c r="G32" s="15">
        <f t="shared" si="0"/>
        <v>53.57441346929214</v>
      </c>
      <c r="H32" s="154"/>
      <c r="I32" s="3"/>
    </row>
    <row r="33" spans="1:9" s="2" customFormat="1" ht="15.75">
      <c r="A33" s="8" t="s">
        <v>40</v>
      </c>
      <c r="B33" s="14">
        <v>84016548</v>
      </c>
      <c r="C33" s="14">
        <v>0</v>
      </c>
      <c r="D33" s="292">
        <v>0</v>
      </c>
      <c r="E33" s="293"/>
      <c r="G33" s="15">
        <v>0</v>
      </c>
      <c r="H33" s="154"/>
      <c r="I33" s="3"/>
    </row>
    <row r="34" spans="1:9" s="2" customFormat="1" ht="15.75">
      <c r="A34" s="2" t="s">
        <v>41</v>
      </c>
      <c r="B34" s="14">
        <v>1102713253</v>
      </c>
      <c r="C34" s="14">
        <v>987258765</v>
      </c>
      <c r="D34" s="299">
        <v>453654262</v>
      </c>
      <c r="E34" s="300"/>
      <c r="G34" s="15">
        <f t="shared" si="0"/>
        <v>45.95089738200501</v>
      </c>
      <c r="H34" s="154"/>
      <c r="I34" s="3"/>
    </row>
    <row r="35" spans="1:9" s="2" customFormat="1" ht="15.75">
      <c r="A35" s="2" t="s">
        <v>42</v>
      </c>
      <c r="B35" s="14">
        <v>117300</v>
      </c>
      <c r="C35" s="14">
        <v>117300</v>
      </c>
      <c r="D35" s="299">
        <v>21546</v>
      </c>
      <c r="E35" s="300"/>
      <c r="G35" s="15">
        <f t="shared" si="0"/>
        <v>18.36828644501279</v>
      </c>
      <c r="H35" s="154"/>
      <c r="I35" s="3"/>
    </row>
    <row r="36" spans="1:9" s="2" customFormat="1" ht="15.75">
      <c r="A36" s="1" t="s">
        <v>61</v>
      </c>
      <c r="B36" s="10">
        <f>SUM(B37:B39)</f>
        <v>11076275045</v>
      </c>
      <c r="C36" s="18">
        <f>SUM(C37:C39)</f>
        <v>10905217164</v>
      </c>
      <c r="D36" s="251">
        <f>SUM(D37:D39)</f>
        <v>6052731847</v>
      </c>
      <c r="E36" s="252">
        <f>SUM(E37:E39)</f>
        <v>0</v>
      </c>
      <c r="G36" s="11">
        <f t="shared" si="0"/>
        <v>55.5030840374377</v>
      </c>
      <c r="H36" s="153"/>
      <c r="I36" s="3"/>
    </row>
    <row r="37" spans="1:9" s="2" customFormat="1" ht="15.75">
      <c r="A37" s="19" t="s">
        <v>62</v>
      </c>
      <c r="B37" s="20">
        <v>9246159197</v>
      </c>
      <c r="C37" s="21">
        <v>9150774629</v>
      </c>
      <c r="D37" s="301">
        <v>4604014857</v>
      </c>
      <c r="E37" s="309"/>
      <c r="G37" s="15">
        <f t="shared" si="0"/>
        <v>50.31284283200764</v>
      </c>
      <c r="H37" s="154"/>
      <c r="I37" s="3"/>
    </row>
    <row r="38" spans="1:9" s="2" customFormat="1" ht="15.75">
      <c r="A38" s="19" t="s">
        <v>63</v>
      </c>
      <c r="B38" s="20">
        <v>1554437544</v>
      </c>
      <c r="C38" s="21">
        <v>1507627844</v>
      </c>
      <c r="D38" s="301">
        <v>1335303425</v>
      </c>
      <c r="E38" s="302"/>
      <c r="F38" s="22"/>
      <c r="G38" s="15">
        <f t="shared" si="0"/>
        <v>88.5698304335642</v>
      </c>
      <c r="H38" s="154"/>
      <c r="I38" s="3"/>
    </row>
    <row r="39" spans="1:9" s="2" customFormat="1" ht="15.75">
      <c r="A39" s="19" t="s">
        <v>64</v>
      </c>
      <c r="B39" s="20">
        <v>275678304</v>
      </c>
      <c r="C39" s="21">
        <v>246814691</v>
      </c>
      <c r="D39" s="301">
        <v>113413565</v>
      </c>
      <c r="E39" s="302"/>
      <c r="F39" s="22"/>
      <c r="G39" s="15">
        <f t="shared" si="0"/>
        <v>45.9508972259678</v>
      </c>
      <c r="H39" s="154"/>
      <c r="I39" s="3"/>
    </row>
    <row r="40" spans="1:11" s="2" customFormat="1" ht="15.75">
      <c r="A40" s="23" t="s">
        <v>65</v>
      </c>
      <c r="B40" s="24">
        <f>B16+B31-B36</f>
        <v>42425445507</v>
      </c>
      <c r="C40" s="24">
        <f>C16+C31-C36</f>
        <v>41216222466</v>
      </c>
      <c r="D40" s="310">
        <f>D16+D31-D36</f>
        <v>20779360163</v>
      </c>
      <c r="E40" s="311">
        <f>E16+E31-E36</f>
        <v>0</v>
      </c>
      <c r="F40" s="25"/>
      <c r="G40" s="26">
        <f t="shared" si="0"/>
        <v>50.41548914421079</v>
      </c>
      <c r="H40" s="153"/>
      <c r="I40" s="16"/>
      <c r="J40" s="16"/>
      <c r="K40" s="29"/>
    </row>
    <row r="41" spans="1:11" s="2" customFormat="1" ht="15.75">
      <c r="A41" s="193"/>
      <c r="B41" s="194" t="s">
        <v>4</v>
      </c>
      <c r="C41" s="194" t="s">
        <v>4</v>
      </c>
      <c r="D41" s="255" t="s">
        <v>5</v>
      </c>
      <c r="E41" s="256"/>
      <c r="F41" s="256"/>
      <c r="G41" s="256"/>
      <c r="H41" s="152"/>
      <c r="I41" s="27"/>
      <c r="J41" s="27"/>
      <c r="K41" s="29"/>
    </row>
    <row r="42" spans="1:9" s="2" customFormat="1" ht="15.75">
      <c r="A42" s="195" t="s">
        <v>43</v>
      </c>
      <c r="B42" s="190" t="s">
        <v>6</v>
      </c>
      <c r="C42" s="190" t="s">
        <v>7</v>
      </c>
      <c r="D42" s="255" t="s">
        <v>8</v>
      </c>
      <c r="E42" s="298"/>
      <c r="F42" s="255" t="s">
        <v>9</v>
      </c>
      <c r="G42" s="256"/>
      <c r="H42" s="152"/>
      <c r="I42" s="3"/>
    </row>
    <row r="43" spans="1:9" s="2" customFormat="1" ht="15.75">
      <c r="A43" s="196"/>
      <c r="B43" s="191"/>
      <c r="C43" s="192" t="s">
        <v>10</v>
      </c>
      <c r="D43" s="260" t="s">
        <v>11</v>
      </c>
      <c r="E43" s="289"/>
      <c r="F43" s="260" t="s">
        <v>12</v>
      </c>
      <c r="G43" s="261"/>
      <c r="H43" s="152"/>
      <c r="I43" s="3"/>
    </row>
    <row r="44" spans="1:9" s="2" customFormat="1" ht="15.75">
      <c r="A44" s="9" t="s">
        <v>66</v>
      </c>
      <c r="B44" s="30">
        <v>0</v>
      </c>
      <c r="C44" s="30">
        <v>0</v>
      </c>
      <c r="D44" s="273">
        <v>0</v>
      </c>
      <c r="E44" s="274"/>
      <c r="F44" s="31"/>
      <c r="G44" s="11">
        <v>0</v>
      </c>
      <c r="H44" s="153"/>
      <c r="I44" s="32"/>
    </row>
    <row r="45" spans="1:9" s="2" customFormat="1" ht="15.75">
      <c r="A45" s="9" t="s">
        <v>67</v>
      </c>
      <c r="B45" s="10">
        <f>SUM(B46:B51)</f>
        <v>663144015</v>
      </c>
      <c r="C45" s="33">
        <f>SUM(C46:C51)</f>
        <v>527832542</v>
      </c>
      <c r="D45" s="251">
        <f>SUM(D46:E51)</f>
        <v>197843869</v>
      </c>
      <c r="E45" s="252"/>
      <c r="F45" s="31"/>
      <c r="G45" s="11">
        <f>(D45/C45)*100</f>
        <v>37.482317450597805</v>
      </c>
      <c r="H45" s="153"/>
      <c r="I45" s="3"/>
    </row>
    <row r="46" spans="1:9" s="2" customFormat="1" ht="15.75">
      <c r="A46" s="8" t="s">
        <v>68</v>
      </c>
      <c r="B46" s="34">
        <v>511110849</v>
      </c>
      <c r="C46" s="34">
        <v>375799376</v>
      </c>
      <c r="D46" s="296">
        <v>170119335</v>
      </c>
      <c r="E46" s="297"/>
      <c r="F46" s="31"/>
      <c r="G46" s="15">
        <f>(D46/C46)*100</f>
        <v>45.268658189576136</v>
      </c>
      <c r="H46" s="154"/>
      <c r="I46" s="3"/>
    </row>
    <row r="47" spans="1:9" s="2" customFormat="1" ht="15.75">
      <c r="A47" s="8" t="s">
        <v>69</v>
      </c>
      <c r="B47" s="35">
        <v>17256862</v>
      </c>
      <c r="C47" s="36">
        <v>17256862</v>
      </c>
      <c r="D47" s="292">
        <v>5860</v>
      </c>
      <c r="E47" s="293"/>
      <c r="F47" s="31"/>
      <c r="G47" s="15">
        <f>(D47/C47)*100</f>
        <v>0.03395750629517696</v>
      </c>
      <c r="H47" s="154"/>
      <c r="I47" s="3"/>
    </row>
    <row r="48" spans="1:9" s="2" customFormat="1" ht="15.75">
      <c r="A48" s="8" t="s">
        <v>70</v>
      </c>
      <c r="B48" s="35">
        <v>56445250</v>
      </c>
      <c r="C48" s="36">
        <v>56445250</v>
      </c>
      <c r="D48" s="296">
        <v>27718674</v>
      </c>
      <c r="E48" s="297"/>
      <c r="F48" s="31"/>
      <c r="G48" s="15">
        <f>(D48/C48)*100</f>
        <v>49.10718616712656</v>
      </c>
      <c r="H48" s="154"/>
      <c r="I48" s="3"/>
    </row>
    <row r="49" spans="1:9" s="2" customFormat="1" ht="15.75">
      <c r="A49" s="8" t="s">
        <v>71</v>
      </c>
      <c r="B49" s="37">
        <v>0</v>
      </c>
      <c r="C49" s="37">
        <v>0</v>
      </c>
      <c r="D49" s="292">
        <v>0</v>
      </c>
      <c r="E49" s="293"/>
      <c r="F49" s="31"/>
      <c r="G49" s="15">
        <v>0</v>
      </c>
      <c r="H49" s="154"/>
      <c r="I49" s="3"/>
    </row>
    <row r="50" spans="1:9" s="2" customFormat="1" ht="15.75">
      <c r="A50" s="8" t="s">
        <v>72</v>
      </c>
      <c r="B50" s="35">
        <v>78331054</v>
      </c>
      <c r="C50" s="36">
        <v>78331054</v>
      </c>
      <c r="D50" s="292">
        <v>0</v>
      </c>
      <c r="E50" s="293"/>
      <c r="F50" s="31"/>
      <c r="G50" s="15">
        <f>(D50/C50)*100</f>
        <v>0</v>
      </c>
      <c r="H50" s="154"/>
      <c r="I50" s="3"/>
    </row>
    <row r="51" spans="1:9" s="2" customFormat="1" ht="15.75">
      <c r="A51" s="8" t="s">
        <v>73</v>
      </c>
      <c r="B51" s="37">
        <v>0</v>
      </c>
      <c r="C51" s="37">
        <v>0</v>
      </c>
      <c r="D51" s="292">
        <v>0</v>
      </c>
      <c r="E51" s="293"/>
      <c r="F51" s="31"/>
      <c r="G51" s="15">
        <v>0</v>
      </c>
      <c r="H51" s="154"/>
      <c r="I51" s="3"/>
    </row>
    <row r="52" spans="1:9" s="2" customFormat="1" ht="15.75">
      <c r="A52" s="9" t="s">
        <v>126</v>
      </c>
      <c r="B52" s="10">
        <f>B53+B54</f>
        <v>11170939</v>
      </c>
      <c r="C52" s="33">
        <f>C53+C54</f>
        <v>11170939</v>
      </c>
      <c r="D52" s="273">
        <f>SUM(D53:E55)</f>
        <v>0</v>
      </c>
      <c r="E52" s="274"/>
      <c r="F52" s="31"/>
      <c r="G52" s="11">
        <f>(D52/C52)*100</f>
        <v>0</v>
      </c>
      <c r="H52" s="153"/>
      <c r="I52" s="3"/>
    </row>
    <row r="53" spans="1:9" s="2" customFormat="1" ht="15.75">
      <c r="A53" s="8" t="s">
        <v>74</v>
      </c>
      <c r="B53" s="14">
        <v>11170939</v>
      </c>
      <c r="C53" s="38">
        <v>11170939</v>
      </c>
      <c r="D53" s="292">
        <v>0</v>
      </c>
      <c r="E53" s="293"/>
      <c r="F53" s="31"/>
      <c r="G53" s="15">
        <f>(D53/C53)*100</f>
        <v>0</v>
      </c>
      <c r="H53" s="154"/>
      <c r="I53" s="3"/>
    </row>
    <row r="54" spans="1:9" s="2" customFormat="1" ht="15.75">
      <c r="A54" s="8" t="s">
        <v>75</v>
      </c>
      <c r="B54" s="39">
        <v>0</v>
      </c>
      <c r="C54" s="39">
        <v>0</v>
      </c>
      <c r="D54" s="292">
        <v>0</v>
      </c>
      <c r="E54" s="293"/>
      <c r="F54" s="31"/>
      <c r="G54" s="15">
        <v>0</v>
      </c>
      <c r="H54" s="154"/>
      <c r="I54" s="3"/>
    </row>
    <row r="55" spans="1:9" s="2" customFormat="1" ht="15.75">
      <c r="A55" s="9" t="s">
        <v>76</v>
      </c>
      <c r="B55" s="40">
        <v>0</v>
      </c>
      <c r="C55" s="40">
        <v>0</v>
      </c>
      <c r="D55" s="273">
        <v>0</v>
      </c>
      <c r="E55" s="274"/>
      <c r="F55" s="31"/>
      <c r="G55" s="11">
        <v>0</v>
      </c>
      <c r="H55" s="153"/>
      <c r="I55" s="3"/>
    </row>
    <row r="56" spans="1:9" s="2" customFormat="1" ht="15.75">
      <c r="A56" s="9" t="s">
        <v>77</v>
      </c>
      <c r="B56" s="40">
        <v>0</v>
      </c>
      <c r="C56" s="40">
        <v>0</v>
      </c>
      <c r="D56" s="273">
        <v>0</v>
      </c>
      <c r="E56" s="274"/>
      <c r="F56" s="31"/>
      <c r="G56" s="11">
        <v>0</v>
      </c>
      <c r="H56" s="153"/>
      <c r="I56" s="3"/>
    </row>
    <row r="57" spans="1:9" s="2" customFormat="1" ht="15.75">
      <c r="A57" s="41" t="s">
        <v>78</v>
      </c>
      <c r="B57" s="42">
        <f>B44+B45+B52+B55+B56</f>
        <v>674314954</v>
      </c>
      <c r="C57" s="42">
        <f>C44+C45+C52+C55+C56</f>
        <v>539003481</v>
      </c>
      <c r="D57" s="249">
        <f>D44+D45+D52+D55+D56</f>
        <v>197843869</v>
      </c>
      <c r="E57" s="250"/>
      <c r="F57" s="43"/>
      <c r="G57" s="44">
        <f>(D57/C57)*100</f>
        <v>36.70549003374619</v>
      </c>
      <c r="H57" s="155"/>
      <c r="I57" s="3"/>
    </row>
    <row r="58" spans="1:10" s="2" customFormat="1" ht="15.75">
      <c r="A58" s="239" t="s">
        <v>14</v>
      </c>
      <c r="B58" s="239"/>
      <c r="C58" s="239"/>
      <c r="D58" s="239"/>
      <c r="E58" s="239"/>
      <c r="F58" s="239"/>
      <c r="G58" s="239"/>
      <c r="H58" s="151"/>
      <c r="I58" s="3"/>
      <c r="J58" s="29"/>
    </row>
    <row r="59" spans="1:9" s="2" customFormat="1" ht="15.75">
      <c r="A59" s="227" t="s">
        <v>15</v>
      </c>
      <c r="B59" s="194" t="s">
        <v>4</v>
      </c>
      <c r="C59" s="194" t="s">
        <v>4</v>
      </c>
      <c r="D59" s="285" t="s">
        <v>5</v>
      </c>
      <c r="E59" s="215"/>
      <c r="F59" s="215"/>
      <c r="G59" s="215"/>
      <c r="H59" s="152"/>
      <c r="I59" s="3"/>
    </row>
    <row r="60" spans="1:9" s="2" customFormat="1" ht="15.75">
      <c r="A60" s="228"/>
      <c r="B60" s="190" t="s">
        <v>6</v>
      </c>
      <c r="C60" s="190" t="s">
        <v>7</v>
      </c>
      <c r="D60" s="287" t="s">
        <v>8</v>
      </c>
      <c r="E60" s="288"/>
      <c r="F60" s="255" t="s">
        <v>9</v>
      </c>
      <c r="G60" s="256"/>
      <c r="H60" s="152"/>
      <c r="I60" s="3"/>
    </row>
    <row r="61" spans="1:9" s="2" customFormat="1" ht="15.75">
      <c r="A61" s="229"/>
      <c r="B61" s="191"/>
      <c r="C61" s="192" t="s">
        <v>10</v>
      </c>
      <c r="D61" s="260" t="s">
        <v>11</v>
      </c>
      <c r="E61" s="289"/>
      <c r="F61" s="260" t="s">
        <v>12</v>
      </c>
      <c r="G61" s="261"/>
      <c r="H61" s="152"/>
      <c r="I61" s="3"/>
    </row>
    <row r="62" spans="1:9" s="2" customFormat="1" ht="15.75">
      <c r="A62" s="45" t="s">
        <v>79</v>
      </c>
      <c r="B62" s="46">
        <f>SUM(B63:B68)</f>
        <v>6639796235</v>
      </c>
      <c r="C62" s="46">
        <f>SUM(C63:C68)</f>
        <v>6460880529</v>
      </c>
      <c r="D62" s="305">
        <f>SUM(D63:D68)</f>
        <v>3366619007</v>
      </c>
      <c r="E62" s="306"/>
      <c r="G62" s="47">
        <f aca="true" t="shared" si="1" ref="G62:G73">(D62/C62)*100</f>
        <v>52.107742774204766</v>
      </c>
      <c r="H62" s="156"/>
      <c r="I62" s="3"/>
    </row>
    <row r="63" spans="1:9" s="2" customFormat="1" ht="15.75">
      <c r="A63" s="48" t="s">
        <v>83</v>
      </c>
      <c r="B63" s="14">
        <v>5547695495</v>
      </c>
      <c r="C63" s="14">
        <v>5490464777</v>
      </c>
      <c r="D63" s="301">
        <v>2762408914</v>
      </c>
      <c r="E63" s="309"/>
      <c r="G63" s="49">
        <f t="shared" si="1"/>
        <v>50.31284283203043</v>
      </c>
      <c r="H63" s="157"/>
      <c r="I63" s="3"/>
    </row>
    <row r="64" spans="1:9" s="2" customFormat="1" ht="15.75">
      <c r="A64" s="48" t="s">
        <v>80</v>
      </c>
      <c r="B64" s="14">
        <v>297751056</v>
      </c>
      <c r="C64" s="14">
        <v>205612790</v>
      </c>
      <c r="D64" s="301">
        <v>100240819</v>
      </c>
      <c r="E64" s="309"/>
      <c r="G64" s="49">
        <f t="shared" si="1"/>
        <v>48.75222937250158</v>
      </c>
      <c r="H64" s="157"/>
      <c r="I64" s="3"/>
    </row>
    <row r="65" spans="1:9" s="2" customFormat="1" ht="15.75">
      <c r="A65" s="8" t="s">
        <v>84</v>
      </c>
      <c r="B65" s="14">
        <v>310887492</v>
      </c>
      <c r="C65" s="14">
        <v>301525569</v>
      </c>
      <c r="D65" s="301">
        <v>267060703</v>
      </c>
      <c r="E65" s="309"/>
      <c r="G65" s="49">
        <f t="shared" si="1"/>
        <v>88.56983634445939</v>
      </c>
      <c r="H65" s="157"/>
      <c r="I65" s="3"/>
    </row>
    <row r="66" spans="1:9" s="2" customFormat="1" ht="15.75">
      <c r="A66" s="8" t="s">
        <v>81</v>
      </c>
      <c r="B66" s="14">
        <v>301251912</v>
      </c>
      <c r="C66" s="14">
        <v>315188578</v>
      </c>
      <c r="D66" s="301">
        <v>168860432</v>
      </c>
      <c r="E66" s="309"/>
      <c r="G66" s="49">
        <f t="shared" si="1"/>
        <v>53.57441347382835</v>
      </c>
      <c r="H66" s="157"/>
      <c r="I66" s="3"/>
    </row>
    <row r="67" spans="1:9" s="2" customFormat="1" ht="15.75">
      <c r="A67" s="8" t="s">
        <v>82</v>
      </c>
      <c r="B67" s="14">
        <v>16803300</v>
      </c>
      <c r="C67" s="14">
        <v>0</v>
      </c>
      <c r="D67" s="292">
        <v>0</v>
      </c>
      <c r="E67" s="293"/>
      <c r="G67" s="15">
        <v>0</v>
      </c>
      <c r="H67" s="154"/>
      <c r="I67" s="3"/>
    </row>
    <row r="68" spans="1:9" s="2" customFormat="1" ht="15.75">
      <c r="A68" s="8" t="s">
        <v>85</v>
      </c>
      <c r="B68" s="14">
        <v>165406980</v>
      </c>
      <c r="C68" s="14">
        <v>148088815</v>
      </c>
      <c r="D68" s="301">
        <v>68048139</v>
      </c>
      <c r="E68" s="309"/>
      <c r="G68" s="49">
        <f t="shared" si="1"/>
        <v>45.95089710185067</v>
      </c>
      <c r="H68" s="157"/>
      <c r="I68" s="3"/>
    </row>
    <row r="69" spans="1:9" s="2" customFormat="1" ht="15.75">
      <c r="A69" s="9" t="s">
        <v>86</v>
      </c>
      <c r="B69" s="10">
        <f>SUM(B70:B72)</f>
        <v>2747869891</v>
      </c>
      <c r="C69" s="10">
        <f>SUM(C70:C72)</f>
        <v>2747869891</v>
      </c>
      <c r="D69" s="251">
        <f>D70+D71+D72</f>
        <v>1405375404</v>
      </c>
      <c r="E69" s="252"/>
      <c r="G69" s="47">
        <f t="shared" si="1"/>
        <v>51.14417566140871</v>
      </c>
      <c r="H69" s="156"/>
      <c r="I69" s="3"/>
    </row>
    <row r="70" spans="1:9" s="2" customFormat="1" ht="15.75">
      <c r="A70" s="8" t="s">
        <v>87</v>
      </c>
      <c r="B70" s="14">
        <v>2747869891</v>
      </c>
      <c r="C70" s="38">
        <v>2747869891</v>
      </c>
      <c r="D70" s="299">
        <v>1393622363</v>
      </c>
      <c r="E70" s="300"/>
      <c r="G70" s="49">
        <f t="shared" si="1"/>
        <v>50.716461050957385</v>
      </c>
      <c r="H70" s="157"/>
      <c r="I70" s="3"/>
    </row>
    <row r="71" spans="1:9" s="2" customFormat="1" ht="15.75">
      <c r="A71" s="8" t="s">
        <v>88</v>
      </c>
      <c r="B71" s="39">
        <v>0</v>
      </c>
      <c r="C71" s="39">
        <v>0</v>
      </c>
      <c r="D71" s="292">
        <v>0</v>
      </c>
      <c r="E71" s="293"/>
      <c r="G71" s="15">
        <v>0</v>
      </c>
      <c r="H71" s="154"/>
      <c r="I71" s="16"/>
    </row>
    <row r="72" spans="1:9" s="2" customFormat="1" ht="15.75">
      <c r="A72" s="8" t="s">
        <v>89</v>
      </c>
      <c r="B72" s="39">
        <v>0</v>
      </c>
      <c r="C72" s="39">
        <v>0</v>
      </c>
      <c r="D72" s="258">
        <v>11753041</v>
      </c>
      <c r="E72" s="259"/>
      <c r="G72" s="15">
        <v>0</v>
      </c>
      <c r="H72" s="154"/>
      <c r="I72" s="16">
        <f>D72-D172</f>
        <v>0</v>
      </c>
    </row>
    <row r="73" spans="1:9" s="2" customFormat="1" ht="15.75">
      <c r="A73" s="41" t="s">
        <v>90</v>
      </c>
      <c r="B73" s="42">
        <f>B70-B62</f>
        <v>-3891926344</v>
      </c>
      <c r="C73" s="42">
        <f>C70-C62</f>
        <v>-3713010638</v>
      </c>
      <c r="D73" s="249">
        <f>D70-D62</f>
        <v>-1972996644</v>
      </c>
      <c r="E73" s="250"/>
      <c r="F73" s="25"/>
      <c r="G73" s="50">
        <f t="shared" si="1"/>
        <v>53.1373819349666</v>
      </c>
      <c r="H73" s="158"/>
      <c r="I73" s="16">
        <f>D73-F137</f>
        <v>0</v>
      </c>
    </row>
    <row r="74" spans="1:9" s="2" customFormat="1" ht="15.75">
      <c r="A74" s="317" t="s">
        <v>127</v>
      </c>
      <c r="B74" s="318"/>
      <c r="C74" s="318"/>
      <c r="D74" s="318"/>
      <c r="E74" s="318"/>
      <c r="F74" s="319"/>
      <c r="H74" s="6"/>
      <c r="I74" s="3"/>
    </row>
    <row r="75" spans="1:9" s="2" customFormat="1" ht="15.75">
      <c r="A75" s="253" t="s">
        <v>128</v>
      </c>
      <c r="B75" s="253"/>
      <c r="C75" s="253"/>
      <c r="D75" s="253"/>
      <c r="E75" s="253"/>
      <c r="F75" s="254"/>
      <c r="H75" s="6"/>
      <c r="I75" s="3"/>
    </row>
    <row r="76" spans="1:9" s="2" customFormat="1" ht="15.75">
      <c r="A76" s="227" t="s">
        <v>16</v>
      </c>
      <c r="B76" s="194" t="s">
        <v>17</v>
      </c>
      <c r="C76" s="194" t="s">
        <v>17</v>
      </c>
      <c r="D76" s="285" t="s">
        <v>44</v>
      </c>
      <c r="E76" s="286"/>
      <c r="F76" s="215" t="s">
        <v>26</v>
      </c>
      <c r="G76" s="215"/>
      <c r="H76" s="152"/>
      <c r="I76" s="3"/>
    </row>
    <row r="77" spans="1:9" s="2" customFormat="1" ht="15.75">
      <c r="A77" s="228"/>
      <c r="B77" s="190" t="s">
        <v>6</v>
      </c>
      <c r="C77" s="190" t="s">
        <v>7</v>
      </c>
      <c r="D77" s="194" t="s">
        <v>8</v>
      </c>
      <c r="E77" s="219" t="s">
        <v>45</v>
      </c>
      <c r="F77" s="194" t="s">
        <v>8</v>
      </c>
      <c r="G77" s="241" t="s">
        <v>46</v>
      </c>
      <c r="H77" s="159"/>
      <c r="I77" s="3"/>
    </row>
    <row r="78" spans="1:9" s="2" customFormat="1" ht="15.75">
      <c r="A78" s="229"/>
      <c r="B78" s="191"/>
      <c r="C78" s="192" t="s">
        <v>18</v>
      </c>
      <c r="D78" s="190" t="s">
        <v>19</v>
      </c>
      <c r="E78" s="220"/>
      <c r="F78" s="192" t="s">
        <v>24</v>
      </c>
      <c r="G78" s="242"/>
      <c r="H78" s="159"/>
      <c r="I78" s="3"/>
    </row>
    <row r="79" spans="1:9" s="2" customFormat="1" ht="15.75">
      <c r="A79" s="54" t="s">
        <v>91</v>
      </c>
      <c r="B79" s="55">
        <f>SUM(B80:B81)</f>
        <v>2591162080</v>
      </c>
      <c r="C79" s="56">
        <f>SUM(C80:C81)</f>
        <v>2587174786</v>
      </c>
      <c r="D79" s="57">
        <f>SUM(D80:D81)</f>
        <v>937009403</v>
      </c>
      <c r="E79" s="58">
        <f aca="true" t="shared" si="2" ref="E79:E85">(D79/C79)*100</f>
        <v>36.21747583775347</v>
      </c>
      <c r="F79" s="57">
        <f>SUM(F80:F81)</f>
        <v>937009403</v>
      </c>
      <c r="G79" s="59">
        <f aca="true" t="shared" si="3" ref="G79:G85">(F79/C79)*100</f>
        <v>36.21747583775347</v>
      </c>
      <c r="H79" s="160"/>
      <c r="I79" s="3"/>
    </row>
    <row r="80" spans="1:9" s="2" customFormat="1" ht="15.75">
      <c r="A80" s="60" t="s">
        <v>92</v>
      </c>
      <c r="B80" s="61">
        <v>659603504</v>
      </c>
      <c r="C80" s="62">
        <f>681791057-70218382</f>
        <v>611572675</v>
      </c>
      <c r="D80" s="63">
        <v>143871592</v>
      </c>
      <c r="E80" s="64">
        <f t="shared" si="2"/>
        <v>23.52485614240368</v>
      </c>
      <c r="F80" s="63">
        <v>143871592</v>
      </c>
      <c r="G80" s="65">
        <f t="shared" si="3"/>
        <v>23.52485614240368</v>
      </c>
      <c r="H80" s="161"/>
      <c r="I80" s="3"/>
    </row>
    <row r="81" spans="1:9" s="2" customFormat="1" ht="15.75">
      <c r="A81" s="60" t="s">
        <v>94</v>
      </c>
      <c r="B81" s="61">
        <v>1931558576</v>
      </c>
      <c r="C81" s="62">
        <v>1975602111</v>
      </c>
      <c r="D81" s="63">
        <v>793137811</v>
      </c>
      <c r="E81" s="64">
        <f t="shared" si="2"/>
        <v>40.146637148435396</v>
      </c>
      <c r="F81" s="63">
        <v>793137811</v>
      </c>
      <c r="G81" s="65">
        <f t="shared" si="3"/>
        <v>40.146637148435396</v>
      </c>
      <c r="H81" s="161"/>
      <c r="I81" s="3"/>
    </row>
    <row r="82" spans="1:9" s="2" customFormat="1" ht="15.75">
      <c r="A82" s="66" t="s">
        <v>93</v>
      </c>
      <c r="B82" s="67">
        <f>SUM(B83:B84)</f>
        <v>156707811</v>
      </c>
      <c r="C82" s="68">
        <f>SUM(C83:C84)</f>
        <v>243835129</v>
      </c>
      <c r="D82" s="69">
        <f>SUM(D83:D84)</f>
        <v>225778698</v>
      </c>
      <c r="E82" s="70">
        <f t="shared" si="2"/>
        <v>92.5948196742398</v>
      </c>
      <c r="F82" s="69">
        <f>SUM(F83:F84)</f>
        <v>225778698</v>
      </c>
      <c r="G82" s="59">
        <f t="shared" si="3"/>
        <v>92.5948196742398</v>
      </c>
      <c r="H82" s="160"/>
      <c r="I82" s="3"/>
    </row>
    <row r="83" spans="1:9" s="2" customFormat="1" ht="15.75">
      <c r="A83" s="60" t="s">
        <v>95</v>
      </c>
      <c r="B83" s="61">
        <v>47012343</v>
      </c>
      <c r="C83" s="62">
        <f>47012343+70218382</f>
        <v>117230725</v>
      </c>
      <c r="D83" s="63">
        <v>117230725</v>
      </c>
      <c r="E83" s="71">
        <f t="shared" si="2"/>
        <v>100</v>
      </c>
      <c r="F83" s="63">
        <v>117230725</v>
      </c>
      <c r="G83" s="72">
        <f t="shared" si="3"/>
        <v>100</v>
      </c>
      <c r="H83" s="162"/>
      <c r="I83" s="16">
        <f>D83-C83</f>
        <v>0</v>
      </c>
    </row>
    <row r="84" spans="1:9" s="2" customFormat="1" ht="15.75">
      <c r="A84" s="73" t="s">
        <v>96</v>
      </c>
      <c r="B84" s="74">
        <v>109695468</v>
      </c>
      <c r="C84" s="75">
        <v>126604404</v>
      </c>
      <c r="D84" s="76">
        <v>108547973</v>
      </c>
      <c r="E84" s="64">
        <f t="shared" si="2"/>
        <v>85.7379124031104</v>
      </c>
      <c r="F84" s="76">
        <v>108547973</v>
      </c>
      <c r="G84" s="65">
        <f t="shared" si="3"/>
        <v>85.7379124031104</v>
      </c>
      <c r="H84" s="161"/>
      <c r="I84" s="3"/>
    </row>
    <row r="85" spans="1:9" s="2" customFormat="1" ht="15.75">
      <c r="A85" s="77" t="s">
        <v>97</v>
      </c>
      <c r="B85" s="78">
        <f>B79+B82</f>
        <v>2747869891</v>
      </c>
      <c r="C85" s="78">
        <f>C79+C82</f>
        <v>2831009915</v>
      </c>
      <c r="D85" s="79">
        <f>D79+D82</f>
        <v>1162788101</v>
      </c>
      <c r="E85" s="80">
        <f t="shared" si="2"/>
        <v>41.073261341792225</v>
      </c>
      <c r="F85" s="78">
        <f>F79+F82</f>
        <v>1162788101</v>
      </c>
      <c r="G85" s="81">
        <f t="shared" si="3"/>
        <v>41.073261341792225</v>
      </c>
      <c r="H85" s="163"/>
      <c r="I85" s="13"/>
    </row>
    <row r="86" spans="1:9" s="2" customFormat="1" ht="15.75">
      <c r="A86" s="256" t="s">
        <v>47</v>
      </c>
      <c r="B86" s="256"/>
      <c r="C86" s="215"/>
      <c r="D86" s="215"/>
      <c r="E86" s="215"/>
      <c r="F86" s="285" t="s">
        <v>22</v>
      </c>
      <c r="G86" s="215"/>
      <c r="H86" s="152"/>
      <c r="I86" s="3"/>
    </row>
    <row r="87" spans="1:9" s="2" customFormat="1" ht="15.75">
      <c r="A87" s="284" t="s">
        <v>98</v>
      </c>
      <c r="B87" s="284"/>
      <c r="C87" s="284"/>
      <c r="D87" s="284"/>
      <c r="E87" s="284"/>
      <c r="F87" s="277">
        <v>0</v>
      </c>
      <c r="G87" s="278"/>
      <c r="H87" s="164"/>
      <c r="I87" s="3"/>
    </row>
    <row r="88" spans="1:9" s="2" customFormat="1" ht="15.75">
      <c r="A88" s="53" t="s">
        <v>99</v>
      </c>
      <c r="B88" s="82"/>
      <c r="C88" s="82"/>
      <c r="D88" s="82"/>
      <c r="E88" s="82"/>
      <c r="F88" s="262">
        <v>0</v>
      </c>
      <c r="G88" s="263"/>
      <c r="H88" s="165"/>
      <c r="I88" s="3"/>
    </row>
    <row r="89" spans="1:9" s="2" customFormat="1" ht="15.75">
      <c r="A89" s="53" t="s">
        <v>100</v>
      </c>
      <c r="B89" s="82"/>
      <c r="C89" s="82"/>
      <c r="D89" s="82"/>
      <c r="E89" s="82"/>
      <c r="F89" s="262">
        <v>0</v>
      </c>
      <c r="G89" s="263"/>
      <c r="H89" s="165"/>
      <c r="I89" s="3"/>
    </row>
    <row r="90" spans="1:9" s="2" customFormat="1" ht="15.75">
      <c r="A90" s="238" t="s">
        <v>101</v>
      </c>
      <c r="B90" s="238"/>
      <c r="C90" s="238"/>
      <c r="D90" s="238"/>
      <c r="E90" s="238"/>
      <c r="F90" s="331">
        <v>0</v>
      </c>
      <c r="G90" s="332"/>
      <c r="H90" s="164"/>
      <c r="I90" s="3"/>
    </row>
    <row r="91" spans="1:9" s="2" customFormat="1" ht="15.75">
      <c r="A91" s="53" t="s">
        <v>102</v>
      </c>
      <c r="B91" s="82"/>
      <c r="C91" s="82"/>
      <c r="D91" s="82"/>
      <c r="E91" s="82"/>
      <c r="F91" s="262">
        <v>0</v>
      </c>
      <c r="G91" s="263"/>
      <c r="H91" s="165"/>
      <c r="I91" s="3"/>
    </row>
    <row r="92" spans="1:9" s="2" customFormat="1" ht="15.75">
      <c r="A92" s="52" t="s">
        <v>103</v>
      </c>
      <c r="B92" s="83"/>
      <c r="C92" s="83"/>
      <c r="D92" s="83"/>
      <c r="E92" s="83"/>
      <c r="F92" s="279">
        <v>0</v>
      </c>
      <c r="G92" s="280"/>
      <c r="H92" s="165"/>
      <c r="I92" s="3"/>
    </row>
    <row r="93" spans="1:9" s="2" customFormat="1" ht="15.75">
      <c r="A93" s="330" t="s">
        <v>104</v>
      </c>
      <c r="B93" s="330"/>
      <c r="C93" s="330"/>
      <c r="D93" s="330"/>
      <c r="E93" s="330"/>
      <c r="F93" s="275">
        <v>0</v>
      </c>
      <c r="G93" s="276"/>
      <c r="H93" s="164"/>
      <c r="I93" s="3"/>
    </row>
    <row r="94" spans="1:9" s="2" customFormat="1" ht="15.75">
      <c r="A94" s="313" t="s">
        <v>48</v>
      </c>
      <c r="B94" s="313"/>
      <c r="C94" s="313"/>
      <c r="D94" s="313"/>
      <c r="E94" s="314"/>
      <c r="F94" s="255" t="s">
        <v>22</v>
      </c>
      <c r="G94" s="256"/>
      <c r="H94" s="152"/>
      <c r="I94" s="3"/>
    </row>
    <row r="95" spans="1:9" s="2" customFormat="1" ht="15.75">
      <c r="A95" s="284" t="s">
        <v>105</v>
      </c>
      <c r="B95" s="284"/>
      <c r="C95" s="284"/>
      <c r="D95" s="284"/>
      <c r="E95" s="284"/>
      <c r="F95" s="268">
        <f>F85-F93</f>
        <v>1162788101</v>
      </c>
      <c r="G95" s="269"/>
      <c r="H95" s="166"/>
      <c r="I95" s="3"/>
    </row>
    <row r="96" spans="1:9" s="2" customFormat="1" ht="18.75">
      <c r="A96" s="328" t="s">
        <v>137</v>
      </c>
      <c r="B96" s="328"/>
      <c r="C96" s="328"/>
      <c r="D96" s="328"/>
      <c r="E96" s="329"/>
      <c r="F96" s="262">
        <f>(F79-(F88+F91))/D69*100</f>
        <v>66.67324618981306</v>
      </c>
      <c r="G96" s="263"/>
      <c r="H96" s="165"/>
      <c r="I96" s="3"/>
    </row>
    <row r="97" spans="1:9" s="2" customFormat="1" ht="15.75">
      <c r="A97" s="328" t="s">
        <v>106</v>
      </c>
      <c r="B97" s="328"/>
      <c r="C97" s="328"/>
      <c r="D97" s="328"/>
      <c r="E97" s="328"/>
      <c r="F97" s="262">
        <f>(F82-(F89+F92))/D69*100</f>
        <v>16.065365692140716</v>
      </c>
      <c r="G97" s="263"/>
      <c r="H97" s="165"/>
      <c r="I97" s="3"/>
    </row>
    <row r="98" spans="1:9" s="2" customFormat="1" ht="15.75">
      <c r="A98" s="253" t="s">
        <v>107</v>
      </c>
      <c r="B98" s="253"/>
      <c r="C98" s="253"/>
      <c r="D98" s="253"/>
      <c r="E98" s="253"/>
      <c r="F98" s="279">
        <f>(100-(F96+F97))</f>
        <v>17.261388118046227</v>
      </c>
      <c r="G98" s="280"/>
      <c r="H98" s="165"/>
      <c r="I98" s="3"/>
    </row>
    <row r="99" spans="1:9" s="2" customFormat="1" ht="15.75">
      <c r="A99" s="313" t="s">
        <v>49</v>
      </c>
      <c r="B99" s="313"/>
      <c r="C99" s="313"/>
      <c r="D99" s="313"/>
      <c r="E99" s="314"/>
      <c r="F99" s="260" t="s">
        <v>22</v>
      </c>
      <c r="G99" s="261"/>
      <c r="H99" s="152"/>
      <c r="I99" s="3"/>
    </row>
    <row r="100" spans="1:9" s="2" customFormat="1" ht="15.75">
      <c r="A100" s="204" t="s">
        <v>134</v>
      </c>
      <c r="B100" s="204"/>
      <c r="C100" s="204"/>
      <c r="D100" s="204"/>
      <c r="E100" s="204"/>
      <c r="F100" s="320">
        <v>83162383</v>
      </c>
      <c r="G100" s="321"/>
      <c r="H100" s="165"/>
      <c r="I100" s="3"/>
    </row>
    <row r="101" spans="1:9" s="2" customFormat="1" ht="18.75">
      <c r="A101" s="84" t="s">
        <v>138</v>
      </c>
      <c r="B101" s="84"/>
      <c r="C101" s="84"/>
      <c r="D101" s="84"/>
      <c r="E101" s="84"/>
      <c r="F101" s="315">
        <v>0</v>
      </c>
      <c r="G101" s="316"/>
      <c r="H101" s="165"/>
      <c r="I101" s="3"/>
    </row>
    <row r="102" spans="1:9" s="2" customFormat="1" ht="15.75">
      <c r="A102" s="85"/>
      <c r="B102" s="85"/>
      <c r="C102" s="85"/>
      <c r="D102" s="85"/>
      <c r="E102" s="85"/>
      <c r="F102" s="86"/>
      <c r="G102" s="87" t="s">
        <v>20</v>
      </c>
      <c r="H102" s="167"/>
      <c r="I102" s="3"/>
    </row>
    <row r="103" spans="1:9" s="2" customFormat="1" ht="15.75">
      <c r="A103" s="85"/>
      <c r="B103" s="85"/>
      <c r="C103" s="85"/>
      <c r="D103" s="85"/>
      <c r="E103" s="85"/>
      <c r="F103" s="86"/>
      <c r="H103" s="6"/>
      <c r="I103" s="3"/>
    </row>
    <row r="104" spans="1:9" s="2" customFormat="1" ht="15.75">
      <c r="A104" s="85"/>
      <c r="B104" s="85"/>
      <c r="C104" s="85"/>
      <c r="D104" s="85"/>
      <c r="E104" s="85"/>
      <c r="F104" s="86"/>
      <c r="H104" s="6"/>
      <c r="I104" s="3"/>
    </row>
    <row r="105" spans="1:9" s="2" customFormat="1" ht="15.75">
      <c r="A105" s="257"/>
      <c r="B105" s="257"/>
      <c r="C105" s="257"/>
      <c r="D105" s="257"/>
      <c r="E105" s="257"/>
      <c r="F105" s="257"/>
      <c r="H105" s="6"/>
      <c r="I105" s="3"/>
    </row>
    <row r="106" spans="1:9" s="2" customFormat="1" ht="15.75">
      <c r="A106" s="1"/>
      <c r="B106" s="1"/>
      <c r="C106" s="1"/>
      <c r="D106" s="1"/>
      <c r="E106" s="1"/>
      <c r="F106" s="1"/>
      <c r="H106" s="6"/>
      <c r="I106" s="3"/>
    </row>
    <row r="107" spans="1:9" s="2" customFormat="1" ht="15.75">
      <c r="A107" s="1"/>
      <c r="B107" s="1"/>
      <c r="C107" s="1"/>
      <c r="D107" s="1"/>
      <c r="E107" s="1"/>
      <c r="G107" s="88" t="s">
        <v>21</v>
      </c>
      <c r="H107" s="149"/>
      <c r="I107" s="3"/>
    </row>
    <row r="108" spans="1:9" s="2" customFormat="1" ht="15.75">
      <c r="A108" s="1"/>
      <c r="B108" s="1"/>
      <c r="C108" s="1"/>
      <c r="D108" s="1"/>
      <c r="E108" s="1"/>
      <c r="F108" s="1"/>
      <c r="H108" s="6"/>
      <c r="I108" s="3"/>
    </row>
    <row r="109" spans="1:9" s="2" customFormat="1" ht="15.75">
      <c r="A109" s="1"/>
      <c r="B109" s="1"/>
      <c r="C109" s="1"/>
      <c r="D109" s="1"/>
      <c r="E109" s="1"/>
      <c r="F109" s="1"/>
      <c r="H109" s="6"/>
      <c r="I109" s="3"/>
    </row>
    <row r="110" spans="1:9" s="2" customFormat="1" ht="15.75">
      <c r="A110" s="307" t="str">
        <f>A5</f>
        <v>GOVERNO DO ESTADO DO RIO DE JANEIRO</v>
      </c>
      <c r="B110" s="307"/>
      <c r="C110" s="307"/>
      <c r="D110" s="307"/>
      <c r="E110" s="307"/>
      <c r="F110" s="307"/>
      <c r="G110" s="307"/>
      <c r="H110" s="147"/>
      <c r="I110" s="3"/>
    </row>
    <row r="111" spans="1:9" s="2" customFormat="1" ht="15.75">
      <c r="A111" s="211" t="str">
        <f>A6</f>
        <v>RELATÓRIO RESUMIDO DA EXECUÇÃO ORÇAMENTÁRIA</v>
      </c>
      <c r="B111" s="211"/>
      <c r="C111" s="211"/>
      <c r="D111" s="211"/>
      <c r="E111" s="211"/>
      <c r="F111" s="211"/>
      <c r="G111" s="211"/>
      <c r="H111" s="5"/>
      <c r="I111" s="3"/>
    </row>
    <row r="112" spans="1:9" s="2" customFormat="1" ht="15.75">
      <c r="A112" s="308" t="str">
        <f>A7</f>
        <v>DEMONSTRATIVO DAS RECEITAS E DESPESAS COM MANUTENÇÃO E DESENVOLVIMENTO DO ENSINO - MDE</v>
      </c>
      <c r="B112" s="308"/>
      <c r="C112" s="308"/>
      <c r="D112" s="308"/>
      <c r="E112" s="308"/>
      <c r="F112" s="308"/>
      <c r="G112" s="308"/>
      <c r="H112" s="148"/>
      <c r="I112" s="3"/>
    </row>
    <row r="113" spans="1:9" s="2" customFormat="1" ht="15.75">
      <c r="A113" s="211" t="str">
        <f>A8</f>
        <v>ORÇAMENTOS FISCAL E DA SEGURIDADE SOCIAL</v>
      </c>
      <c r="B113" s="211"/>
      <c r="C113" s="211"/>
      <c r="D113" s="211"/>
      <c r="E113" s="211"/>
      <c r="F113" s="211"/>
      <c r="G113" s="211"/>
      <c r="H113" s="5"/>
      <c r="I113" s="3"/>
    </row>
    <row r="114" spans="1:9" s="2" customFormat="1" ht="15.75">
      <c r="A114" s="211" t="str">
        <f>A9</f>
        <v>JANEIRO A JUNHO 2019/BIMESTRE MAIO-JUNHO</v>
      </c>
      <c r="B114" s="211"/>
      <c r="C114" s="211"/>
      <c r="D114" s="211"/>
      <c r="E114" s="211"/>
      <c r="F114" s="211"/>
      <c r="G114" s="211"/>
      <c r="H114" s="5"/>
      <c r="I114" s="3"/>
    </row>
    <row r="115" spans="1:9" s="2" customFormat="1" ht="15.75">
      <c r="A115" s="4"/>
      <c r="B115" s="4"/>
      <c r="C115" s="4"/>
      <c r="D115" s="4"/>
      <c r="E115" s="4"/>
      <c r="G115" s="88" t="str">
        <f>G10</f>
        <v>Emissão: 12/07/2019</v>
      </c>
      <c r="H115" s="149"/>
      <c r="I115" s="3"/>
    </row>
    <row r="116" spans="1:9" s="2" customFormat="1" ht="15.75">
      <c r="A116" s="2" t="str">
        <f>A11</f>
        <v>RREO - ANEXO 8 (LDB, art. 72)</v>
      </c>
      <c r="B116" s="4"/>
      <c r="C116" s="4"/>
      <c r="D116" s="4"/>
      <c r="E116" s="4"/>
      <c r="G116" s="7">
        <f>G11</f>
        <v>1</v>
      </c>
      <c r="H116" s="150"/>
      <c r="I116" s="3"/>
    </row>
    <row r="117" spans="1:9" s="2" customFormat="1" ht="15.75">
      <c r="A117" s="239" t="s">
        <v>50</v>
      </c>
      <c r="B117" s="239"/>
      <c r="C117" s="239"/>
      <c r="D117" s="239"/>
      <c r="E117" s="239"/>
      <c r="F117" s="239"/>
      <c r="G117" s="239"/>
      <c r="H117" s="151"/>
      <c r="I117" s="3"/>
    </row>
    <row r="118" spans="1:9" s="2" customFormat="1" ht="15.75">
      <c r="A118" s="193"/>
      <c r="B118" s="194" t="s">
        <v>17</v>
      </c>
      <c r="C118" s="194" t="s">
        <v>17</v>
      </c>
      <c r="D118" s="247" t="s">
        <v>44</v>
      </c>
      <c r="E118" s="248"/>
      <c r="F118" s="272" t="s">
        <v>26</v>
      </c>
      <c r="G118" s="272"/>
      <c r="H118" s="168"/>
      <c r="I118" s="3"/>
    </row>
    <row r="119" spans="1:9" s="2" customFormat="1" ht="15.75">
      <c r="A119" s="195" t="s">
        <v>51</v>
      </c>
      <c r="B119" s="190" t="s">
        <v>6</v>
      </c>
      <c r="C119" s="190" t="s">
        <v>7</v>
      </c>
      <c r="D119" s="197" t="s">
        <v>8</v>
      </c>
      <c r="E119" s="219" t="s">
        <v>45</v>
      </c>
      <c r="F119" s="197" t="s">
        <v>8</v>
      </c>
      <c r="G119" s="241" t="s">
        <v>46</v>
      </c>
      <c r="H119" s="159"/>
      <c r="I119" s="3"/>
    </row>
    <row r="120" spans="1:9" s="2" customFormat="1" ht="15.75">
      <c r="A120" s="196"/>
      <c r="B120" s="191"/>
      <c r="C120" s="192" t="s">
        <v>18</v>
      </c>
      <c r="D120" s="192" t="s">
        <v>19</v>
      </c>
      <c r="E120" s="220"/>
      <c r="F120" s="192" t="s">
        <v>24</v>
      </c>
      <c r="G120" s="242"/>
      <c r="H120" s="159"/>
      <c r="I120" s="3"/>
    </row>
    <row r="121" spans="1:9" s="2" customFormat="1" ht="15.75">
      <c r="A121" s="54" t="s">
        <v>108</v>
      </c>
      <c r="B121" s="89">
        <f>B122+B123</f>
        <v>0</v>
      </c>
      <c r="C121" s="89">
        <f>C122+C123</f>
        <v>0</v>
      </c>
      <c r="D121" s="89">
        <f>D122+D123</f>
        <v>0</v>
      </c>
      <c r="E121" s="11">
        <v>0</v>
      </c>
      <c r="F121" s="89">
        <f>F122+F123</f>
        <v>0</v>
      </c>
      <c r="G121" s="11">
        <v>0</v>
      </c>
      <c r="H121" s="153"/>
      <c r="I121" s="3"/>
    </row>
    <row r="122" spans="1:9" s="2" customFormat="1" ht="15.75">
      <c r="A122" s="60" t="s">
        <v>109</v>
      </c>
      <c r="B122" s="90">
        <v>0</v>
      </c>
      <c r="C122" s="90">
        <v>0</v>
      </c>
      <c r="D122" s="90">
        <v>0</v>
      </c>
      <c r="E122" s="15">
        <v>0</v>
      </c>
      <c r="F122" s="90">
        <v>0</v>
      </c>
      <c r="G122" s="15">
        <v>0</v>
      </c>
      <c r="H122" s="154"/>
      <c r="I122" s="3"/>
    </row>
    <row r="123" spans="1:9" s="2" customFormat="1" ht="15.75">
      <c r="A123" s="60" t="s">
        <v>110</v>
      </c>
      <c r="B123" s="90">
        <v>0</v>
      </c>
      <c r="C123" s="90">
        <v>0</v>
      </c>
      <c r="D123" s="90">
        <v>0</v>
      </c>
      <c r="E123" s="15">
        <v>0</v>
      </c>
      <c r="F123" s="90">
        <v>0</v>
      </c>
      <c r="G123" s="15">
        <v>0</v>
      </c>
      <c r="H123" s="154"/>
      <c r="I123" s="3"/>
    </row>
    <row r="124" spans="1:9" s="2" customFormat="1" ht="15.75">
      <c r="A124" s="66" t="s">
        <v>111</v>
      </c>
      <c r="B124" s="91">
        <f>SUM(B125:B126)</f>
        <v>854977742</v>
      </c>
      <c r="C124" s="91">
        <f>SUM(C125:C126)</f>
        <v>877165295</v>
      </c>
      <c r="D124" s="92">
        <f>SUM(D125:D126)</f>
        <v>350467725</v>
      </c>
      <c r="E124" s="93">
        <f aca="true" t="shared" si="4" ref="E124:E132">(D124/C124)*100</f>
        <v>39.95458176443244</v>
      </c>
      <c r="F124" s="94">
        <f>SUM(F125:F126)</f>
        <v>350467725</v>
      </c>
      <c r="G124" s="59">
        <f aca="true" t="shared" si="5" ref="G124:G133">(F124/C124)*100</f>
        <v>39.95458176443244</v>
      </c>
      <c r="H124" s="160"/>
      <c r="I124" s="3"/>
    </row>
    <row r="125" spans="1:9" s="2" customFormat="1" ht="15.75">
      <c r="A125" s="60" t="s">
        <v>112</v>
      </c>
      <c r="B125" s="95">
        <v>706615847</v>
      </c>
      <c r="C125" s="95">
        <v>728803400</v>
      </c>
      <c r="D125" s="96">
        <v>261102317</v>
      </c>
      <c r="E125" s="97">
        <f t="shared" si="4"/>
        <v>35.826166151255606</v>
      </c>
      <c r="F125" s="98">
        <v>261102317</v>
      </c>
      <c r="G125" s="65">
        <f t="shared" si="5"/>
        <v>35.826166151255606</v>
      </c>
      <c r="H125" s="161"/>
      <c r="I125" s="3"/>
    </row>
    <row r="126" spans="1:9" s="2" customFormat="1" ht="15.75">
      <c r="A126" s="60" t="s">
        <v>113</v>
      </c>
      <c r="B126" s="95">
        <v>148361895</v>
      </c>
      <c r="C126" s="95">
        <v>148361895</v>
      </c>
      <c r="D126" s="96">
        <v>89365408</v>
      </c>
      <c r="E126" s="97">
        <f t="shared" si="4"/>
        <v>60.23474423806733</v>
      </c>
      <c r="F126" s="98">
        <v>89365408</v>
      </c>
      <c r="G126" s="65">
        <f t="shared" si="5"/>
        <v>60.23474423806733</v>
      </c>
      <c r="H126" s="161"/>
      <c r="I126" s="3"/>
    </row>
    <row r="127" spans="1:9" s="2" customFormat="1" ht="15.75">
      <c r="A127" s="66" t="s">
        <v>114</v>
      </c>
      <c r="B127" s="91">
        <f>SUM(B128:B129)</f>
        <v>2724845000</v>
      </c>
      <c r="C127" s="91">
        <f>SUM(C128:C129)</f>
        <v>2597568903</v>
      </c>
      <c r="D127" s="91">
        <f>SUM(D128:D129)</f>
        <v>1091901084</v>
      </c>
      <c r="E127" s="93">
        <f t="shared" si="4"/>
        <v>42.03550029948907</v>
      </c>
      <c r="F127" s="94">
        <f>SUM(F128:F129)</f>
        <v>1089882925</v>
      </c>
      <c r="G127" s="59">
        <f t="shared" si="5"/>
        <v>41.9578061525631</v>
      </c>
      <c r="H127" s="160"/>
      <c r="I127" s="3"/>
    </row>
    <row r="128" spans="1:9" s="2" customFormat="1" ht="15.75">
      <c r="A128" s="60" t="s">
        <v>115</v>
      </c>
      <c r="B128" s="95">
        <v>2041254044</v>
      </c>
      <c r="C128" s="95">
        <v>2085297579</v>
      </c>
      <c r="D128" s="96">
        <v>901685784</v>
      </c>
      <c r="E128" s="97">
        <f t="shared" si="4"/>
        <v>43.24014917968693</v>
      </c>
      <c r="F128" s="98">
        <v>901685784</v>
      </c>
      <c r="G128" s="65">
        <f t="shared" si="5"/>
        <v>43.24014917968693</v>
      </c>
      <c r="H128" s="161"/>
      <c r="I128" s="3"/>
    </row>
    <row r="129" spans="1:9" s="2" customFormat="1" ht="15.75">
      <c r="A129" s="60" t="s">
        <v>116</v>
      </c>
      <c r="B129" s="95">
        <v>683590956</v>
      </c>
      <c r="C129" s="96">
        <v>512271324</v>
      </c>
      <c r="D129" s="96">
        <v>190215300</v>
      </c>
      <c r="E129" s="97">
        <f t="shared" si="4"/>
        <v>37.131748565336444</v>
      </c>
      <c r="F129" s="98">
        <v>188197141</v>
      </c>
      <c r="G129" s="65">
        <f t="shared" si="5"/>
        <v>36.73778565828916</v>
      </c>
      <c r="H129" s="161"/>
      <c r="I129" s="3"/>
    </row>
    <row r="130" spans="1:9" s="2" customFormat="1" ht="15.75">
      <c r="A130" s="66" t="s">
        <v>117</v>
      </c>
      <c r="B130" s="91">
        <v>413347880</v>
      </c>
      <c r="C130" s="92">
        <v>340619248</v>
      </c>
      <c r="D130" s="92">
        <v>76272799</v>
      </c>
      <c r="E130" s="93">
        <f t="shared" si="4"/>
        <v>22.392392516819836</v>
      </c>
      <c r="F130" s="94">
        <v>56987808</v>
      </c>
      <c r="G130" s="59">
        <f t="shared" si="5"/>
        <v>16.730648175231718</v>
      </c>
      <c r="H130" s="160"/>
      <c r="I130" s="3"/>
    </row>
    <row r="131" spans="1:9" s="2" customFormat="1" ht="15.75">
      <c r="A131" s="66" t="s">
        <v>118</v>
      </c>
      <c r="B131" s="91">
        <v>109322438</v>
      </c>
      <c r="C131" s="92">
        <v>109322438</v>
      </c>
      <c r="D131" s="92">
        <v>4510535</v>
      </c>
      <c r="E131" s="93">
        <f t="shared" si="4"/>
        <v>4.125900485314826</v>
      </c>
      <c r="F131" s="94">
        <v>2370650</v>
      </c>
      <c r="G131" s="59">
        <f t="shared" si="5"/>
        <v>2.168493534694131</v>
      </c>
      <c r="H131" s="160"/>
      <c r="I131" s="3"/>
    </row>
    <row r="132" spans="1:9" s="2" customFormat="1" ht="15.75">
      <c r="A132" s="99" t="s">
        <v>119</v>
      </c>
      <c r="B132" s="91">
        <v>2733669375</v>
      </c>
      <c r="C132" s="92">
        <v>3001134453</v>
      </c>
      <c r="D132" s="92">
        <v>1297083672</v>
      </c>
      <c r="E132" s="93">
        <f t="shared" si="4"/>
        <v>43.21977879742797</v>
      </c>
      <c r="F132" s="100">
        <v>1100292003</v>
      </c>
      <c r="G132" s="59">
        <f t="shared" si="5"/>
        <v>36.662536125301685</v>
      </c>
      <c r="H132" s="160"/>
      <c r="I132" s="3"/>
    </row>
    <row r="133" spans="1:9" s="2" customFormat="1" ht="15.75">
      <c r="A133" s="99" t="s">
        <v>120</v>
      </c>
      <c r="B133" s="101">
        <f>B121+B124+B127+B130+B131+B132</f>
        <v>6836162435</v>
      </c>
      <c r="C133" s="101">
        <f>C121+C124+C127+C130+C131+C132</f>
        <v>6925810337</v>
      </c>
      <c r="D133" s="101">
        <f>D121+D124+D127+D130+D131+D132</f>
        <v>2820235815</v>
      </c>
      <c r="E133" s="80">
        <f>(D133/C133)*100</f>
        <v>40.720661955372286</v>
      </c>
      <c r="F133" s="102">
        <f>F121+F124+F127+F130+F131+F132</f>
        <v>2600001111</v>
      </c>
      <c r="G133" s="81">
        <f t="shared" si="5"/>
        <v>37.540749522260555</v>
      </c>
      <c r="H133" s="163"/>
      <c r="I133" s="209"/>
    </row>
    <row r="134" spans="1:9" s="2" customFormat="1" ht="15.75">
      <c r="A134" s="322" t="s">
        <v>52</v>
      </c>
      <c r="B134" s="322"/>
      <c r="C134" s="322"/>
      <c r="D134" s="322"/>
      <c r="E134" s="224"/>
      <c r="F134" s="325" t="s">
        <v>22</v>
      </c>
      <c r="G134" s="322"/>
      <c r="H134" s="169"/>
      <c r="I134" s="32"/>
    </row>
    <row r="135" spans="1:10" s="2" customFormat="1" ht="15.75">
      <c r="A135" s="323"/>
      <c r="B135" s="323"/>
      <c r="C135" s="323"/>
      <c r="D135" s="323"/>
      <c r="E135" s="225"/>
      <c r="F135" s="326"/>
      <c r="G135" s="323"/>
      <c r="H135" s="169"/>
      <c r="I135" s="210"/>
      <c r="J135" s="210"/>
    </row>
    <row r="136" spans="1:9" s="2" customFormat="1" ht="15.75">
      <c r="A136" s="324"/>
      <c r="B136" s="324"/>
      <c r="C136" s="324"/>
      <c r="D136" s="324"/>
      <c r="E136" s="226"/>
      <c r="F136" s="327"/>
      <c r="G136" s="324"/>
      <c r="H136" s="169"/>
      <c r="I136" s="3"/>
    </row>
    <row r="137" spans="1:10" s="2" customFormat="1" ht="15.75">
      <c r="A137" s="312" t="s">
        <v>121</v>
      </c>
      <c r="B137" s="312"/>
      <c r="C137" s="312"/>
      <c r="D137" s="312"/>
      <c r="E137" s="312"/>
      <c r="F137" s="335">
        <f>D73</f>
        <v>-1972996644</v>
      </c>
      <c r="G137" s="336"/>
      <c r="H137" s="170"/>
      <c r="I137" s="16"/>
      <c r="J137" s="29"/>
    </row>
    <row r="138" spans="1:10" s="2" customFormat="1" ht="15.75">
      <c r="A138" s="312" t="s">
        <v>122</v>
      </c>
      <c r="B138" s="312"/>
      <c r="C138" s="312"/>
      <c r="D138" s="312"/>
      <c r="E138" s="312"/>
      <c r="F138" s="333">
        <v>0</v>
      </c>
      <c r="G138" s="334"/>
      <c r="H138" s="171"/>
      <c r="I138" s="16"/>
      <c r="J138" s="29"/>
    </row>
    <row r="139" spans="1:10" s="2" customFormat="1" ht="35.25" customHeight="1" hidden="1">
      <c r="A139" s="294" t="s">
        <v>139</v>
      </c>
      <c r="B139" s="294"/>
      <c r="C139" s="294"/>
      <c r="D139" s="294"/>
      <c r="E139" s="295"/>
      <c r="F139" s="333">
        <v>0</v>
      </c>
      <c r="G139" s="334"/>
      <c r="H139" s="188"/>
      <c r="I139" s="341"/>
      <c r="J139" s="29"/>
    </row>
    <row r="140" spans="1:10" s="2" customFormat="1" ht="15.75">
      <c r="A140" s="312" t="s">
        <v>149</v>
      </c>
      <c r="B140" s="312"/>
      <c r="C140" s="312"/>
      <c r="D140" s="312"/>
      <c r="E140" s="312"/>
      <c r="F140" s="333">
        <v>0</v>
      </c>
      <c r="G140" s="334"/>
      <c r="H140" s="171"/>
      <c r="I140" s="16"/>
      <c r="J140" s="29"/>
    </row>
    <row r="141" spans="1:9" s="2" customFormat="1" ht="15.75">
      <c r="A141" s="312" t="s">
        <v>150</v>
      </c>
      <c r="B141" s="312"/>
      <c r="C141" s="312"/>
      <c r="D141" s="312"/>
      <c r="E141" s="312"/>
      <c r="F141" s="333">
        <v>0</v>
      </c>
      <c r="G141" s="334"/>
      <c r="H141" s="171"/>
      <c r="I141" s="16"/>
    </row>
    <row r="142" spans="1:8" s="2" customFormat="1" ht="15.75">
      <c r="A142" s="312" t="s">
        <v>151</v>
      </c>
      <c r="B142" s="312"/>
      <c r="C142" s="312"/>
      <c r="D142" s="312"/>
      <c r="E142" s="337"/>
      <c r="F142" s="333">
        <v>0</v>
      </c>
      <c r="G142" s="334"/>
      <c r="H142" s="171"/>
    </row>
    <row r="143" spans="1:10" s="2" customFormat="1" ht="15.75">
      <c r="A143" s="294" t="s">
        <v>178</v>
      </c>
      <c r="B143" s="294"/>
      <c r="C143" s="294"/>
      <c r="D143" s="294"/>
      <c r="E143" s="294"/>
      <c r="F143" s="339">
        <v>719357</v>
      </c>
      <c r="G143" s="340"/>
      <c r="H143" s="172"/>
      <c r="I143" s="16"/>
      <c r="J143" s="29"/>
    </row>
    <row r="144" spans="1:10" s="2" customFormat="1" ht="15.75">
      <c r="A144" s="283" t="s">
        <v>152</v>
      </c>
      <c r="B144" s="283"/>
      <c r="C144" s="283"/>
      <c r="D144" s="283"/>
      <c r="E144" s="283"/>
      <c r="F144" s="281">
        <f>F137+F138+F139+F140+F141+F142+F143</f>
        <v>-1972277287</v>
      </c>
      <c r="G144" s="282">
        <f>G137+G138+G139+G140+G141+G142+G143</f>
        <v>0</v>
      </c>
      <c r="H144" s="173"/>
      <c r="I144" s="341"/>
      <c r="J144" s="29"/>
    </row>
    <row r="145" spans="1:10" s="2" customFormat="1" ht="15.75">
      <c r="A145" s="283" t="s">
        <v>153</v>
      </c>
      <c r="B145" s="283"/>
      <c r="C145" s="283"/>
      <c r="D145" s="283"/>
      <c r="E145" s="283"/>
      <c r="F145" s="281">
        <f>F133-F144</f>
        <v>4572278398</v>
      </c>
      <c r="G145" s="282"/>
      <c r="H145" s="173"/>
      <c r="I145" s="342"/>
      <c r="J145" s="29"/>
    </row>
    <row r="146" spans="1:10" s="2" customFormat="1" ht="15.75">
      <c r="A146" s="290" t="s">
        <v>154</v>
      </c>
      <c r="B146" s="290"/>
      <c r="C146" s="290"/>
      <c r="D146" s="290"/>
      <c r="E146" s="291"/>
      <c r="F146" s="221">
        <f>(F145/D40)*100</f>
        <v>22.003942191355144</v>
      </c>
      <c r="G146" s="222"/>
      <c r="H146" s="174"/>
      <c r="I146" s="16"/>
      <c r="J146" s="29"/>
    </row>
    <row r="147" spans="1:9" s="2" customFormat="1" ht="15.75">
      <c r="A147" s="240"/>
      <c r="B147" s="240"/>
      <c r="C147" s="240"/>
      <c r="D147" s="240"/>
      <c r="E147" s="240"/>
      <c r="F147" s="240"/>
      <c r="G147" s="240"/>
      <c r="H147" s="175"/>
      <c r="I147" s="3"/>
    </row>
    <row r="148" spans="1:9" s="2" customFormat="1" ht="15.75">
      <c r="A148" s="239" t="s">
        <v>53</v>
      </c>
      <c r="B148" s="239"/>
      <c r="C148" s="239"/>
      <c r="D148" s="239"/>
      <c r="E148" s="239"/>
      <c r="F148" s="239"/>
      <c r="G148" s="239"/>
      <c r="H148" s="151"/>
      <c r="I148" s="3"/>
    </row>
    <row r="149" spans="1:9" s="2" customFormat="1" ht="15.75">
      <c r="A149" s="224" t="s">
        <v>54</v>
      </c>
      <c r="B149" s="194" t="s">
        <v>17</v>
      </c>
      <c r="C149" s="194" t="s">
        <v>17</v>
      </c>
      <c r="D149" s="247" t="s">
        <v>44</v>
      </c>
      <c r="E149" s="248"/>
      <c r="F149" s="272" t="s">
        <v>26</v>
      </c>
      <c r="G149" s="272"/>
      <c r="H149" s="168"/>
      <c r="I149" s="3"/>
    </row>
    <row r="150" spans="1:9" s="2" customFormat="1" ht="15.75">
      <c r="A150" s="225"/>
      <c r="B150" s="190" t="s">
        <v>6</v>
      </c>
      <c r="C150" s="190" t="s">
        <v>7</v>
      </c>
      <c r="D150" s="197" t="s">
        <v>8</v>
      </c>
      <c r="E150" s="219" t="s">
        <v>45</v>
      </c>
      <c r="F150" s="197" t="s">
        <v>8</v>
      </c>
      <c r="G150" s="241" t="s">
        <v>46</v>
      </c>
      <c r="H150" s="159"/>
      <c r="I150" s="3"/>
    </row>
    <row r="151" spans="1:9" s="2" customFormat="1" ht="15.75">
      <c r="A151" s="226"/>
      <c r="B151" s="191"/>
      <c r="C151" s="192" t="s">
        <v>18</v>
      </c>
      <c r="D151" s="192" t="s">
        <v>19</v>
      </c>
      <c r="E151" s="220"/>
      <c r="F151" s="190" t="s">
        <v>24</v>
      </c>
      <c r="G151" s="242"/>
      <c r="H151" s="159"/>
      <c r="I151" s="3"/>
    </row>
    <row r="152" spans="1:9" s="2" customFormat="1" ht="31.5">
      <c r="A152" s="60" t="s">
        <v>155</v>
      </c>
      <c r="B152" s="103">
        <v>0</v>
      </c>
      <c r="C152" s="104">
        <v>0</v>
      </c>
      <c r="D152" s="105">
        <v>0</v>
      </c>
      <c r="E152" s="106">
        <v>0</v>
      </c>
      <c r="F152" s="107">
        <v>0</v>
      </c>
      <c r="G152" s="106">
        <v>0</v>
      </c>
      <c r="H152" s="176"/>
      <c r="I152" s="3"/>
    </row>
    <row r="153" spans="1:9" s="2" customFormat="1" ht="15.75">
      <c r="A153" s="60" t="s">
        <v>156</v>
      </c>
      <c r="B153" s="108">
        <v>512737329</v>
      </c>
      <c r="C153" s="109">
        <v>593370642</v>
      </c>
      <c r="D153" s="110">
        <v>102132031</v>
      </c>
      <c r="E153" s="111">
        <f>(D153/C153)*100</f>
        <v>17.212181353589788</v>
      </c>
      <c r="F153" s="112">
        <v>92503041</v>
      </c>
      <c r="G153" s="106">
        <f>(F153/C153)*100</f>
        <v>15.58941990931867</v>
      </c>
      <c r="H153" s="176"/>
      <c r="I153" s="3"/>
    </row>
    <row r="154" spans="1:9" s="2" customFormat="1" ht="15.75">
      <c r="A154" s="60" t="s">
        <v>157</v>
      </c>
      <c r="B154" s="103">
        <v>0</v>
      </c>
      <c r="C154" s="103">
        <v>0</v>
      </c>
      <c r="D154" s="113">
        <v>0</v>
      </c>
      <c r="E154" s="106">
        <v>0</v>
      </c>
      <c r="F154" s="103">
        <v>0</v>
      </c>
      <c r="G154" s="106">
        <v>0</v>
      </c>
      <c r="H154" s="176"/>
      <c r="I154" s="3"/>
    </row>
    <row r="155" spans="1:9" s="2" customFormat="1" ht="15.75">
      <c r="A155" s="60" t="s">
        <v>158</v>
      </c>
      <c r="B155" s="108">
        <v>277534224</v>
      </c>
      <c r="C155" s="109">
        <v>378282086</v>
      </c>
      <c r="D155" s="114">
        <v>67733973</v>
      </c>
      <c r="E155" s="115">
        <f>(D155/C155)*100</f>
        <v>17.905678198041873</v>
      </c>
      <c r="F155" s="116">
        <v>56916589</v>
      </c>
      <c r="G155" s="106">
        <f>(F155/C155)*100</f>
        <v>15.046070407891321</v>
      </c>
      <c r="H155" s="176"/>
      <c r="I155" s="3"/>
    </row>
    <row r="156" spans="1:9" s="2" customFormat="1" ht="31.5">
      <c r="A156" s="54" t="s">
        <v>159</v>
      </c>
      <c r="B156" s="46">
        <f>SUM(B152:B155)</f>
        <v>790271553</v>
      </c>
      <c r="C156" s="46">
        <f>SUM(C152:C155)</f>
        <v>971652728</v>
      </c>
      <c r="D156" s="46">
        <f>SUM(D152:D155)</f>
        <v>169866004</v>
      </c>
      <c r="E156" s="117">
        <f>(D156/C156)*100</f>
        <v>17.482172293144636</v>
      </c>
      <c r="F156" s="118">
        <f>SUM(F152:F155)</f>
        <v>149419630</v>
      </c>
      <c r="G156" s="81">
        <f>(F156/C156)*100</f>
        <v>15.377884062298438</v>
      </c>
      <c r="H156" s="163"/>
      <c r="I156" s="3"/>
    </row>
    <row r="157" spans="1:9" s="2" customFormat="1" ht="15.75">
      <c r="A157" s="77" t="s">
        <v>160</v>
      </c>
      <c r="B157" s="42">
        <f>B133+B156</f>
        <v>7626433988</v>
      </c>
      <c r="C157" s="42">
        <f>C133+C156</f>
        <v>7897463065</v>
      </c>
      <c r="D157" s="42">
        <f>D133+D156</f>
        <v>2990101819</v>
      </c>
      <c r="E157" s="117">
        <f>(D157/C157)*100</f>
        <v>37.86154863137685</v>
      </c>
      <c r="F157" s="200">
        <f>F133+F156</f>
        <v>2749420741</v>
      </c>
      <c r="G157" s="201">
        <f>(F157/C157)*100</f>
        <v>34.81397403661045</v>
      </c>
      <c r="H157" s="163"/>
      <c r="I157" s="3"/>
    </row>
    <row r="158" spans="1:9" s="2" customFormat="1" ht="15.75">
      <c r="A158" s="224" t="s">
        <v>23</v>
      </c>
      <c r="B158" s="234" t="s">
        <v>55</v>
      </c>
      <c r="C158" s="235"/>
      <c r="D158" s="235"/>
      <c r="E158" s="234" t="s">
        <v>177</v>
      </c>
      <c r="F158" s="235"/>
      <c r="G158" s="235"/>
      <c r="H158" s="168"/>
      <c r="I158" s="119"/>
    </row>
    <row r="159" spans="1:9" s="2" customFormat="1" ht="15.75">
      <c r="A159" s="228"/>
      <c r="B159" s="245"/>
      <c r="C159" s="246"/>
      <c r="D159" s="246"/>
      <c r="E159" s="245"/>
      <c r="F159" s="246"/>
      <c r="G159" s="246"/>
      <c r="H159" s="168"/>
      <c r="I159" s="119"/>
    </row>
    <row r="160" spans="1:9" s="2" customFormat="1" ht="15.75">
      <c r="A160" s="229"/>
      <c r="B160" s="245"/>
      <c r="C160" s="246"/>
      <c r="D160" s="246"/>
      <c r="E160" s="236" t="s">
        <v>56</v>
      </c>
      <c r="F160" s="237"/>
      <c r="G160" s="237"/>
      <c r="H160" s="168"/>
      <c r="I160" s="3"/>
    </row>
    <row r="161" spans="1:9" s="2" customFormat="1" ht="15.75">
      <c r="A161" s="45" t="s">
        <v>161</v>
      </c>
      <c r="B161" s="264">
        <f>SUM(B162:D163)</f>
        <v>1957883019</v>
      </c>
      <c r="C161" s="265"/>
      <c r="D161" s="265"/>
      <c r="E161" s="268">
        <f>SUM(E162:G163)</f>
        <v>1150009</v>
      </c>
      <c r="F161" s="269"/>
      <c r="G161" s="269"/>
      <c r="H161" s="177"/>
      <c r="I161" s="120"/>
    </row>
    <row r="162" spans="1:9" s="2" customFormat="1" ht="15.75">
      <c r="A162" s="60" t="s">
        <v>162</v>
      </c>
      <c r="B162" s="266">
        <v>1957883019</v>
      </c>
      <c r="C162" s="267"/>
      <c r="D162" s="267"/>
      <c r="E162" s="270">
        <v>1150009</v>
      </c>
      <c r="F162" s="271"/>
      <c r="G162" s="271"/>
      <c r="H162" s="146"/>
      <c r="I162" s="3"/>
    </row>
    <row r="163" spans="1:9" s="2" customFormat="1" ht="15.75">
      <c r="A163" s="60" t="s">
        <v>163</v>
      </c>
      <c r="B163" s="243">
        <v>0</v>
      </c>
      <c r="C163" s="244"/>
      <c r="D163" s="244"/>
      <c r="E163" s="243">
        <v>0</v>
      </c>
      <c r="F163" s="244"/>
      <c r="G163" s="244"/>
      <c r="H163" s="178"/>
      <c r="I163" s="202"/>
    </row>
    <row r="164" spans="1:9" s="2" customFormat="1" ht="15.75">
      <c r="A164" s="121"/>
      <c r="B164" s="51"/>
      <c r="C164" s="51"/>
      <c r="D164" s="51"/>
      <c r="E164" s="28"/>
      <c r="F164" s="28"/>
      <c r="H164" s="6"/>
      <c r="I164" s="3"/>
    </row>
    <row r="165" spans="1:9" s="2" customFormat="1" ht="15.75">
      <c r="A165" s="213" t="s">
        <v>123</v>
      </c>
      <c r="B165" s="230" t="s">
        <v>14</v>
      </c>
      <c r="C165" s="231"/>
      <c r="D165" s="231"/>
      <c r="E165" s="234" t="s">
        <v>124</v>
      </c>
      <c r="F165" s="235"/>
      <c r="G165" s="235"/>
      <c r="H165" s="168"/>
      <c r="I165" s="3"/>
    </row>
    <row r="166" spans="1:9" s="2" customFormat="1" ht="15.75">
      <c r="A166" s="214"/>
      <c r="B166" s="232"/>
      <c r="C166" s="233"/>
      <c r="D166" s="233"/>
      <c r="E166" s="236"/>
      <c r="F166" s="237"/>
      <c r="G166" s="237"/>
      <c r="H166" s="168"/>
      <c r="I166" s="3"/>
    </row>
    <row r="167" spans="1:12" s="2" customFormat="1" ht="15.75">
      <c r="A167" s="122" t="s">
        <v>164</v>
      </c>
      <c r="B167" s="136"/>
      <c r="C167" s="122"/>
      <c r="D167" s="186">
        <v>85164659</v>
      </c>
      <c r="E167" s="136"/>
      <c r="F167" s="144"/>
      <c r="G167" s="205">
        <v>118051859</v>
      </c>
      <c r="H167" s="179"/>
      <c r="I167" s="343"/>
      <c r="J167" s="123"/>
      <c r="K167" s="123"/>
      <c r="L167" s="123"/>
    </row>
    <row r="168" spans="1:12" s="2" customFormat="1" ht="15.75">
      <c r="A168" s="124" t="s">
        <v>165</v>
      </c>
      <c r="B168" s="137"/>
      <c r="C168" s="124"/>
      <c r="D168" s="141">
        <v>1393622363</v>
      </c>
      <c r="E168" s="137"/>
      <c r="F168" s="140"/>
      <c r="G168" s="180">
        <v>170119334.56</v>
      </c>
      <c r="H168" s="179"/>
      <c r="I168" s="343"/>
      <c r="J168" s="123"/>
      <c r="K168" s="123"/>
      <c r="L168" s="123"/>
    </row>
    <row r="169" spans="1:12" s="2" customFormat="1" ht="15.75">
      <c r="A169" s="124" t="s">
        <v>166</v>
      </c>
      <c r="B169" s="22"/>
      <c r="C169" s="124"/>
      <c r="D169" s="141">
        <f>D170+D171</f>
        <v>962337092</v>
      </c>
      <c r="E169" s="138"/>
      <c r="F169" s="141"/>
      <c r="G169" s="180">
        <v>98498881.91999999</v>
      </c>
      <c r="H169" s="180"/>
      <c r="I169" s="343"/>
      <c r="J169" s="123"/>
      <c r="K169" s="123"/>
      <c r="L169" s="123"/>
    </row>
    <row r="170" spans="1:12" s="2" customFormat="1" ht="15.75">
      <c r="A170" s="124" t="s">
        <v>167</v>
      </c>
      <c r="B170" s="22"/>
      <c r="C170" s="124"/>
      <c r="D170" s="141">
        <v>962221630</v>
      </c>
      <c r="E170" s="138"/>
      <c r="F170" s="141"/>
      <c r="G170" s="180">
        <v>89466189.51999998</v>
      </c>
      <c r="H170" s="180"/>
      <c r="I170" s="343"/>
      <c r="J170" s="123"/>
      <c r="K170" s="123"/>
      <c r="L170" s="123"/>
    </row>
    <row r="171" spans="1:12" s="2" customFormat="1" ht="15.75">
      <c r="A171" s="124" t="s">
        <v>168</v>
      </c>
      <c r="B171" s="22"/>
      <c r="C171" s="124"/>
      <c r="D171" s="141">
        <v>115462</v>
      </c>
      <c r="E171" s="138"/>
      <c r="F171" s="141"/>
      <c r="G171" s="180">
        <v>9032692.4</v>
      </c>
      <c r="H171" s="180"/>
      <c r="I171" s="343"/>
      <c r="J171" s="123"/>
      <c r="K171" s="123"/>
      <c r="L171" s="123"/>
    </row>
    <row r="172" spans="1:12" s="2" customFormat="1" ht="15.75">
      <c r="A172" s="124" t="s">
        <v>169</v>
      </c>
      <c r="B172" s="22"/>
      <c r="C172" s="124"/>
      <c r="D172" s="141">
        <v>11753041</v>
      </c>
      <c r="E172" s="138"/>
      <c r="F172" s="141"/>
      <c r="G172" s="180">
        <v>4732382.02</v>
      </c>
      <c r="H172" s="180"/>
      <c r="I172" s="343"/>
      <c r="J172" s="123"/>
      <c r="K172" s="123"/>
      <c r="L172" s="123"/>
    </row>
    <row r="173" spans="1:12" s="2" customFormat="1" ht="15.75">
      <c r="A173" s="125" t="s">
        <v>170</v>
      </c>
      <c r="B173" s="22"/>
      <c r="C173" s="125"/>
      <c r="D173" s="140">
        <f>D167+D168-D169+D172</f>
        <v>528202971</v>
      </c>
      <c r="E173" s="137"/>
      <c r="F173" s="140"/>
      <c r="G173" s="179">
        <v>194404693.66000003</v>
      </c>
      <c r="H173" s="179"/>
      <c r="I173" s="343"/>
      <c r="J173" s="123"/>
      <c r="K173" s="123"/>
      <c r="L173" s="123"/>
    </row>
    <row r="174" spans="1:12" s="2" customFormat="1" ht="15.75">
      <c r="A174" s="124" t="s">
        <v>171</v>
      </c>
      <c r="B174" s="22"/>
      <c r="C174" s="125"/>
      <c r="D174" s="199">
        <f>D175-D176+D177+D178</f>
        <v>0</v>
      </c>
      <c r="E174" s="138"/>
      <c r="F174" s="141"/>
      <c r="G174" s="206">
        <v>0</v>
      </c>
      <c r="H174" s="180"/>
      <c r="I174" s="343"/>
      <c r="J174" s="123"/>
      <c r="K174" s="123"/>
      <c r="L174" s="123"/>
    </row>
    <row r="175" spans="1:12" s="2" customFormat="1" ht="15.75">
      <c r="A175" s="124" t="s">
        <v>172</v>
      </c>
      <c r="B175" s="22"/>
      <c r="C175" s="125"/>
      <c r="D175" s="199">
        <v>0</v>
      </c>
      <c r="E175" s="138"/>
      <c r="F175" s="141"/>
      <c r="G175" s="206">
        <v>0</v>
      </c>
      <c r="H175" s="180"/>
      <c r="I175" s="343"/>
      <c r="J175" s="123"/>
      <c r="K175" s="123"/>
      <c r="L175" s="123"/>
    </row>
    <row r="176" spans="1:12" s="2" customFormat="1" ht="15.75">
      <c r="A176" s="124" t="s">
        <v>173</v>
      </c>
      <c r="B176" s="22"/>
      <c r="C176" s="125"/>
      <c r="D176" s="199">
        <v>0</v>
      </c>
      <c r="E176" s="138"/>
      <c r="F176" s="141"/>
      <c r="G176" s="206">
        <v>0</v>
      </c>
      <c r="H176" s="180"/>
      <c r="I176" s="343"/>
      <c r="J176" s="123"/>
      <c r="K176" s="123"/>
      <c r="L176" s="123"/>
    </row>
    <row r="177" spans="1:12" s="2" customFormat="1" ht="15.75">
      <c r="A177" s="124" t="s">
        <v>174</v>
      </c>
      <c r="B177" s="22"/>
      <c r="C177" s="125"/>
      <c r="D177" s="199">
        <v>0</v>
      </c>
      <c r="E177" s="138"/>
      <c r="F177" s="141"/>
      <c r="G177" s="206">
        <v>0</v>
      </c>
      <c r="H177" s="180"/>
      <c r="I177" s="343"/>
      <c r="J177" s="123"/>
      <c r="K177" s="123"/>
      <c r="L177" s="123"/>
    </row>
    <row r="178" spans="1:12" s="2" customFormat="1" ht="15.75">
      <c r="A178" s="124" t="s">
        <v>175</v>
      </c>
      <c r="B178" s="22"/>
      <c r="C178" s="125"/>
      <c r="D178" s="199">
        <v>0</v>
      </c>
      <c r="E178" s="138"/>
      <c r="F178" s="141"/>
      <c r="G178" s="206">
        <v>0</v>
      </c>
      <c r="H178" s="180"/>
      <c r="I178" s="343"/>
      <c r="J178" s="123"/>
      <c r="K178" s="123"/>
      <c r="L178" s="123"/>
    </row>
    <row r="179" spans="1:12" s="2" customFormat="1" ht="15.75">
      <c r="A179" s="126" t="s">
        <v>176</v>
      </c>
      <c r="B179" s="142"/>
      <c r="C179" s="126"/>
      <c r="D179" s="143">
        <f>D173+D174</f>
        <v>528202971</v>
      </c>
      <c r="E179" s="139"/>
      <c r="F179" s="143"/>
      <c r="G179" s="207">
        <v>194404693.66000003</v>
      </c>
      <c r="H179" s="179"/>
      <c r="I179" s="343"/>
      <c r="J179" s="123"/>
      <c r="K179" s="123"/>
      <c r="L179" s="123"/>
    </row>
    <row r="180" spans="1:10" s="2" customFormat="1" ht="15.75">
      <c r="A180" s="130" t="s">
        <v>132</v>
      </c>
      <c r="B180" s="131"/>
      <c r="C180" s="131"/>
      <c r="E180" s="132"/>
      <c r="F180" s="132"/>
      <c r="G180" s="133" t="s">
        <v>25</v>
      </c>
      <c r="H180" s="181"/>
      <c r="I180" s="29"/>
      <c r="J180" s="29"/>
    </row>
    <row r="181" spans="1:10" s="2" customFormat="1" ht="15.75">
      <c r="A181" s="135" t="s">
        <v>133</v>
      </c>
      <c r="B181" s="135"/>
      <c r="C181" s="135"/>
      <c r="D181" s="132"/>
      <c r="E181" s="135"/>
      <c r="F181" s="135"/>
      <c r="G181" s="132"/>
      <c r="H181" s="182"/>
      <c r="I181" s="203"/>
      <c r="J181" s="29"/>
    </row>
    <row r="182" spans="1:10" s="2" customFormat="1" ht="15.75">
      <c r="A182" s="135" t="s">
        <v>136</v>
      </c>
      <c r="B182" s="135"/>
      <c r="C182" s="135"/>
      <c r="D182" s="198"/>
      <c r="E182" s="135"/>
      <c r="F182" s="135"/>
      <c r="G182" s="198"/>
      <c r="H182" s="182"/>
      <c r="I182" s="134"/>
      <c r="J182" s="29"/>
    </row>
    <row r="183" spans="1:10" s="2" customFormat="1" ht="15" customHeight="1">
      <c r="A183" s="216" t="s">
        <v>135</v>
      </c>
      <c r="B183" s="216"/>
      <c r="C183" s="216"/>
      <c r="D183" s="216"/>
      <c r="E183" s="216"/>
      <c r="F183" s="216"/>
      <c r="G183" s="216"/>
      <c r="H183" s="182"/>
      <c r="I183" s="135"/>
      <c r="J183" s="29"/>
    </row>
    <row r="184" spans="1:10" s="2" customFormat="1" ht="18">
      <c r="A184" s="135" t="s">
        <v>141</v>
      </c>
      <c r="B184" s="135"/>
      <c r="C184" s="135"/>
      <c r="D184" s="135"/>
      <c r="E184" s="135"/>
      <c r="F184" s="135"/>
      <c r="G184" s="135"/>
      <c r="H184" s="183"/>
      <c r="I184" s="134"/>
      <c r="J184" s="29"/>
    </row>
    <row r="185" spans="1:10" s="2" customFormat="1" ht="35.25" customHeight="1">
      <c r="A185" s="217" t="s">
        <v>142</v>
      </c>
      <c r="B185" s="217"/>
      <c r="C185" s="217"/>
      <c r="D185" s="217"/>
      <c r="E185" s="217"/>
      <c r="F185" s="217"/>
      <c r="G185" s="217"/>
      <c r="H185" s="184"/>
      <c r="I185" s="145"/>
      <c r="J185" s="29"/>
    </row>
    <row r="186" spans="1:10" s="2" customFormat="1" ht="18">
      <c r="A186" s="135" t="s">
        <v>143</v>
      </c>
      <c r="B186" s="135"/>
      <c r="C186" s="135"/>
      <c r="D186" s="135"/>
      <c r="E186" s="135"/>
      <c r="F186" s="135"/>
      <c r="G186" s="135"/>
      <c r="H186" s="183"/>
      <c r="I186" s="135"/>
      <c r="J186" s="29"/>
    </row>
    <row r="187" spans="1:10" s="2" customFormat="1" ht="15.75" customHeight="1">
      <c r="A187" s="216" t="s">
        <v>144</v>
      </c>
      <c r="B187" s="216"/>
      <c r="C187" s="216"/>
      <c r="D187" s="216"/>
      <c r="E187" s="216"/>
      <c r="F187" s="216"/>
      <c r="G187" s="216"/>
      <c r="H187" s="182"/>
      <c r="I187" s="135"/>
      <c r="J187" s="29"/>
    </row>
    <row r="188" spans="1:10" s="2" customFormat="1" ht="18">
      <c r="A188" s="135" t="s">
        <v>145</v>
      </c>
      <c r="B188" s="135"/>
      <c r="C188" s="135"/>
      <c r="D188" s="135"/>
      <c r="E188" s="135"/>
      <c r="F188" s="135"/>
      <c r="G188" s="135"/>
      <c r="H188" s="183"/>
      <c r="I188" s="134"/>
      <c r="J188" s="29"/>
    </row>
    <row r="189" spans="1:10" s="2" customFormat="1" ht="15.75" customHeight="1">
      <c r="A189" s="217" t="s">
        <v>146</v>
      </c>
      <c r="B189" s="217"/>
      <c r="C189" s="217"/>
      <c r="D189" s="217"/>
      <c r="E189" s="217"/>
      <c r="F189" s="217"/>
      <c r="G189" s="217"/>
      <c r="H189" s="184"/>
      <c r="I189" s="145"/>
      <c r="J189" s="29"/>
    </row>
    <row r="190" spans="1:13" s="2" customFormat="1" ht="68.25" customHeight="1">
      <c r="A190" s="218" t="s">
        <v>184</v>
      </c>
      <c r="B190" s="218"/>
      <c r="C190" s="218"/>
      <c r="D190" s="218"/>
      <c r="E190" s="218"/>
      <c r="F190" s="218"/>
      <c r="G190" s="218"/>
      <c r="H190" s="184"/>
      <c r="I190" s="212"/>
      <c r="J190" s="212"/>
      <c r="K190" s="212"/>
      <c r="L190" s="212"/>
      <c r="M190" s="187"/>
    </row>
    <row r="191" spans="1:17" s="127" customFormat="1" ht="56.25" customHeight="1" hidden="1">
      <c r="A191" s="223" t="s">
        <v>148</v>
      </c>
      <c r="B191" s="223"/>
      <c r="C191" s="223"/>
      <c r="D191" s="223"/>
      <c r="E191" s="223"/>
      <c r="F191" s="223"/>
      <c r="G191" s="223"/>
      <c r="H191" s="184"/>
      <c r="I191" s="338"/>
      <c r="J191" s="338"/>
      <c r="K191" s="338"/>
      <c r="L191" s="338"/>
      <c r="M191" s="338"/>
      <c r="N191" s="338"/>
      <c r="O191" s="338"/>
      <c r="P191" s="338"/>
      <c r="Q191" s="338"/>
    </row>
    <row r="192" spans="1:17" s="127" customFormat="1" ht="25.5" customHeight="1" hidden="1">
      <c r="A192" s="223" t="s">
        <v>147</v>
      </c>
      <c r="B192" s="223"/>
      <c r="C192" s="223"/>
      <c r="D192" s="223"/>
      <c r="E192" s="223"/>
      <c r="F192" s="223"/>
      <c r="G192" s="223"/>
      <c r="H192" s="184"/>
      <c r="I192" s="338"/>
      <c r="J192" s="338"/>
      <c r="K192" s="338"/>
      <c r="L192" s="338"/>
      <c r="M192" s="338"/>
      <c r="N192" s="338"/>
      <c r="O192" s="338"/>
      <c r="P192" s="338"/>
      <c r="Q192" s="338"/>
    </row>
    <row r="193" spans="1:17" ht="15.75">
      <c r="A193" s="128"/>
      <c r="B193" s="128"/>
      <c r="C193" s="128"/>
      <c r="D193" s="128"/>
      <c r="E193" s="128"/>
      <c r="F193" s="128"/>
      <c r="G193" s="128"/>
      <c r="H193" s="185"/>
      <c r="I193" s="338"/>
      <c r="J193" s="338"/>
      <c r="K193" s="338"/>
      <c r="L193" s="338"/>
      <c r="M193" s="338"/>
      <c r="N193" s="338"/>
      <c r="O193" s="338"/>
      <c r="P193" s="338"/>
      <c r="Q193" s="338"/>
    </row>
    <row r="194" spans="1:17" ht="15.75">
      <c r="A194" s="128"/>
      <c r="B194" s="128"/>
      <c r="C194" s="128"/>
      <c r="D194" s="128"/>
      <c r="E194" s="128"/>
      <c r="F194" s="128"/>
      <c r="G194" s="128"/>
      <c r="H194" s="185"/>
      <c r="I194" s="338"/>
      <c r="J194" s="338"/>
      <c r="K194" s="338"/>
      <c r="L194" s="338"/>
      <c r="M194" s="338"/>
      <c r="N194" s="338"/>
      <c r="O194" s="338"/>
      <c r="P194" s="338"/>
      <c r="Q194" s="338"/>
    </row>
    <row r="195" spans="1:17" ht="15.75">
      <c r="A195" s="128"/>
      <c r="B195" s="128"/>
      <c r="C195" s="128"/>
      <c r="D195" s="128"/>
      <c r="E195" s="128"/>
      <c r="F195" s="128"/>
      <c r="G195" s="128"/>
      <c r="H195" s="185"/>
      <c r="I195" s="189"/>
      <c r="J195" s="189"/>
      <c r="K195" s="189"/>
      <c r="L195" s="189"/>
      <c r="M195" s="189"/>
      <c r="N195" s="189"/>
      <c r="O195" s="189"/>
      <c r="P195" s="189"/>
      <c r="Q195" s="189"/>
    </row>
    <row r="196" spans="9:17" ht="15.75">
      <c r="I196" s="189"/>
      <c r="J196" s="189"/>
      <c r="K196" s="189"/>
      <c r="L196" s="189"/>
      <c r="M196" s="189"/>
      <c r="N196" s="189"/>
      <c r="O196" s="189"/>
      <c r="P196" s="189"/>
      <c r="Q196" s="189"/>
    </row>
    <row r="197" spans="1:8" ht="15.75">
      <c r="A197" s="129" t="s">
        <v>179</v>
      </c>
      <c r="D197" s="211" t="s">
        <v>129</v>
      </c>
      <c r="E197" s="211"/>
      <c r="F197" s="211"/>
      <c r="G197" s="211"/>
      <c r="H197" s="5"/>
    </row>
    <row r="198" spans="1:8" ht="15.75">
      <c r="A198" s="129" t="s">
        <v>180</v>
      </c>
      <c r="B198" s="208"/>
      <c r="C198" s="208"/>
      <c r="D198" s="211" t="s">
        <v>130</v>
      </c>
      <c r="E198" s="211"/>
      <c r="F198" s="211"/>
      <c r="G198" s="211"/>
      <c r="H198" s="5"/>
    </row>
    <row r="199" spans="1:8" ht="15.75">
      <c r="A199" s="129" t="s">
        <v>181</v>
      </c>
      <c r="B199" s="208"/>
      <c r="C199" s="208"/>
      <c r="D199" s="211" t="s">
        <v>131</v>
      </c>
      <c r="E199" s="211"/>
      <c r="F199" s="211"/>
      <c r="G199" s="211"/>
      <c r="H199" s="5"/>
    </row>
  </sheetData>
  <sheetProtection/>
  <mergeCells count="173">
    <mergeCell ref="F139:G139"/>
    <mergeCell ref="F140:G140"/>
    <mergeCell ref="D63:E63"/>
    <mergeCell ref="A95:E95"/>
    <mergeCell ref="I191:Q194"/>
    <mergeCell ref="A94:E94"/>
    <mergeCell ref="F144:G144"/>
    <mergeCell ref="F143:G143"/>
    <mergeCell ref="A141:E141"/>
    <mergeCell ref="F138:G138"/>
    <mergeCell ref="A143:E143"/>
    <mergeCell ref="F89:G89"/>
    <mergeCell ref="F90:G90"/>
    <mergeCell ref="F141:G141"/>
    <mergeCell ref="F88:G88"/>
    <mergeCell ref="F137:G137"/>
    <mergeCell ref="F142:G142"/>
    <mergeCell ref="A142:E142"/>
    <mergeCell ref="A140:E140"/>
    <mergeCell ref="D65:E65"/>
    <mergeCell ref="A134:E136"/>
    <mergeCell ref="F134:G136"/>
    <mergeCell ref="F118:G118"/>
    <mergeCell ref="A96:E96"/>
    <mergeCell ref="D68:E68"/>
    <mergeCell ref="D66:E66"/>
    <mergeCell ref="A93:E93"/>
    <mergeCell ref="A114:G114"/>
    <mergeCell ref="A97:E97"/>
    <mergeCell ref="A59:A61"/>
    <mergeCell ref="G77:G78"/>
    <mergeCell ref="A117:G117"/>
    <mergeCell ref="A110:G110"/>
    <mergeCell ref="A111:G111"/>
    <mergeCell ref="A74:F74"/>
    <mergeCell ref="D62:E62"/>
    <mergeCell ref="D64:E64"/>
    <mergeCell ref="F61:G61"/>
    <mergeCell ref="F100:G100"/>
    <mergeCell ref="D55:E55"/>
    <mergeCell ref="D54:E54"/>
    <mergeCell ref="D71:E71"/>
    <mergeCell ref="A138:E138"/>
    <mergeCell ref="D59:G59"/>
    <mergeCell ref="F98:G98"/>
    <mergeCell ref="A98:E98"/>
    <mergeCell ref="A99:E99"/>
    <mergeCell ref="A137:E137"/>
    <mergeCell ref="F101:G101"/>
    <mergeCell ref="F43:G43"/>
    <mergeCell ref="D52:E52"/>
    <mergeCell ref="D40:E40"/>
    <mergeCell ref="D53:E53"/>
    <mergeCell ref="D49:E49"/>
    <mergeCell ref="D51:E51"/>
    <mergeCell ref="D41:G41"/>
    <mergeCell ref="F42:G42"/>
    <mergeCell ref="D50:E50"/>
    <mergeCell ref="D48:E48"/>
    <mergeCell ref="A112:G112"/>
    <mergeCell ref="D31:E31"/>
    <mergeCell ref="D36:E36"/>
    <mergeCell ref="D37:E37"/>
    <mergeCell ref="D38:E38"/>
    <mergeCell ref="F95:G95"/>
    <mergeCell ref="D70:E70"/>
    <mergeCell ref="F60:G60"/>
    <mergeCell ref="A58:G58"/>
    <mergeCell ref="D43:E43"/>
    <mergeCell ref="F86:G86"/>
    <mergeCell ref="D23:E23"/>
    <mergeCell ref="D17:E17"/>
    <mergeCell ref="A12:G12"/>
    <mergeCell ref="D18:E18"/>
    <mergeCell ref="D28:E28"/>
    <mergeCell ref="D29:E29"/>
    <mergeCell ref="D24:E24"/>
    <mergeCell ref="D32:E32"/>
    <mergeCell ref="D20:E20"/>
    <mergeCell ref="F14:G14"/>
    <mergeCell ref="F15:G15"/>
    <mergeCell ref="A5:G5"/>
    <mergeCell ref="A6:G6"/>
    <mergeCell ref="A7:G7"/>
    <mergeCell ref="A8:G8"/>
    <mergeCell ref="A9:G9"/>
    <mergeCell ref="D13:G13"/>
    <mergeCell ref="D34:E34"/>
    <mergeCell ref="D35:E35"/>
    <mergeCell ref="D14:E14"/>
    <mergeCell ref="D15:E15"/>
    <mergeCell ref="D27:E27"/>
    <mergeCell ref="D19:E19"/>
    <mergeCell ref="D25:E25"/>
    <mergeCell ref="D26:E26"/>
    <mergeCell ref="D22:E22"/>
    <mergeCell ref="D16:E16"/>
    <mergeCell ref="A139:E139"/>
    <mergeCell ref="D33:E33"/>
    <mergeCell ref="D21:E21"/>
    <mergeCell ref="D44:E44"/>
    <mergeCell ref="D46:E46"/>
    <mergeCell ref="D47:E47"/>
    <mergeCell ref="D42:E42"/>
    <mergeCell ref="D45:E45"/>
    <mergeCell ref="D30:E30"/>
    <mergeCell ref="D39:E39"/>
    <mergeCell ref="A145:E145"/>
    <mergeCell ref="A144:E144"/>
    <mergeCell ref="A87:E87"/>
    <mergeCell ref="D76:E76"/>
    <mergeCell ref="A149:A151"/>
    <mergeCell ref="D60:E60"/>
    <mergeCell ref="D61:E61"/>
    <mergeCell ref="A146:E146"/>
    <mergeCell ref="E150:E151"/>
    <mergeCell ref="D67:E67"/>
    <mergeCell ref="F149:G149"/>
    <mergeCell ref="G150:G151"/>
    <mergeCell ref="D56:E56"/>
    <mergeCell ref="F93:G93"/>
    <mergeCell ref="F87:G87"/>
    <mergeCell ref="F91:G91"/>
    <mergeCell ref="F92:G92"/>
    <mergeCell ref="D57:E57"/>
    <mergeCell ref="D118:E118"/>
    <mergeCell ref="F145:G145"/>
    <mergeCell ref="E160:G160"/>
    <mergeCell ref="B161:D161"/>
    <mergeCell ref="B162:D162"/>
    <mergeCell ref="E161:G161"/>
    <mergeCell ref="E162:G162"/>
    <mergeCell ref="B158:D160"/>
    <mergeCell ref="D73:E73"/>
    <mergeCell ref="D69:E69"/>
    <mergeCell ref="A75:F75"/>
    <mergeCell ref="F94:G94"/>
    <mergeCell ref="A105:F105"/>
    <mergeCell ref="D72:E72"/>
    <mergeCell ref="F99:G99"/>
    <mergeCell ref="A86:E86"/>
    <mergeCell ref="F96:G96"/>
    <mergeCell ref="F97:G97"/>
    <mergeCell ref="A148:G148"/>
    <mergeCell ref="A147:G147"/>
    <mergeCell ref="E119:E120"/>
    <mergeCell ref="G119:G120"/>
    <mergeCell ref="A191:G191"/>
    <mergeCell ref="A158:A160"/>
    <mergeCell ref="B163:D163"/>
    <mergeCell ref="E158:G159"/>
    <mergeCell ref="D149:E149"/>
    <mergeCell ref="E163:G163"/>
    <mergeCell ref="A113:G113"/>
    <mergeCell ref="F146:G146"/>
    <mergeCell ref="A192:G192"/>
    <mergeCell ref="A13:A15"/>
    <mergeCell ref="A76:A78"/>
    <mergeCell ref="B165:D166"/>
    <mergeCell ref="E165:G166"/>
    <mergeCell ref="A183:G183"/>
    <mergeCell ref="A185:G185"/>
    <mergeCell ref="A90:E90"/>
    <mergeCell ref="D197:G197"/>
    <mergeCell ref="D198:G198"/>
    <mergeCell ref="D199:G199"/>
    <mergeCell ref="I190:L190"/>
    <mergeCell ref="A165:A166"/>
    <mergeCell ref="F76:G76"/>
    <mergeCell ref="A187:G187"/>
    <mergeCell ref="A189:G189"/>
    <mergeCell ref="A190:G190"/>
    <mergeCell ref="E77:E78"/>
  </mergeCells>
  <printOptions horizontalCentered="1"/>
  <pageMargins left="0.2755905511811024" right="0.03937007874015748" top="0" bottom="0" header="0.15748031496062992" footer="0.2362204724409449"/>
  <pageSetup fitToHeight="0" fitToWidth="1" horizontalDpi="600" verticalDpi="600" orientation="portrait" paperSize="9" scale="48" r:id="rId4"/>
  <rowBreaks count="1" manualBreakCount="1">
    <brk id="104" max="255" man="1"/>
  </rowBreaks>
  <ignoredErrors>
    <ignoredError sqref="B127:D127 B24:C24" formulaRange="1"/>
    <ignoredError sqref="F124:G124 F133:G133 G127 E83 G79 F85:G85 E155 F156:G157 F82:G82 G80:G81 G83 G84 G126 G125 G128 G129 G130 G131 G132 E153 G153 G155 F146 G17:G26 G45:G57 G62:G66 G97 G96 G98 F97 F98 F96 G68:G73" evalError="1"/>
    <ignoredError sqref="E127:E133 E124:E126 E84:E85 E79:E82 E156:E157 F127" evalError="1" formula="1"/>
    <ignoredError sqref="F127" evalError="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2019-05-17T19:28:21Z</cp:lastPrinted>
  <dcterms:created xsi:type="dcterms:W3CDTF">2008-01-22T21:55:00Z</dcterms:created>
  <dcterms:modified xsi:type="dcterms:W3CDTF">2019-07-23T12:57:10Z</dcterms:modified>
  <cp:category/>
  <cp:version/>
  <cp:contentType/>
  <cp:contentStatus/>
</cp:coreProperties>
</file>