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65" windowWidth="10920" windowHeight="8475" activeTab="0"/>
  </bookViews>
  <sheets>
    <sheet name="Anexo 6 - Primário Estados" sheetId="1" r:id="rId1"/>
  </sheets>
  <definedNames>
    <definedName name="_xlnm.Print_Area" localSheetId="0">'Anexo 6 - Primário Estados'!$A$1:$I$203</definedName>
    <definedName name="Cancela">#REF!,#REF!</definedName>
    <definedName name="fdsafs">#REF!,#REF!</definedName>
    <definedName name="fdsf">#REF!</definedName>
    <definedName name="Ganhos_e_perdas_de_receita" localSheetId="0">#REF!</definedName>
    <definedName name="Ganhos_e_Perdas_de_Receita_99" localSheetId="0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Tabela_1___Déficit_da_Previdência_Social__RGPS" localSheetId="0">#REF!</definedName>
    <definedName name="Tabela_10___Resultado_Primário_do_Governo_Central_em_1999" localSheetId="0">#REF!</definedName>
    <definedName name="Tabela_2___Contribuições_Previdenciárias" localSheetId="0">#REF!</definedName>
    <definedName name="Tabela_3___Benefícios__previsto_x_realizado" localSheetId="0">#REF!</definedName>
    <definedName name="Tabela_4___Receitas_Administradas_pela_SRF__previsto_x_realizado" localSheetId="0">#REF!</definedName>
    <definedName name="Tabela_5___Receitas_Administradas_em_Agosto" localSheetId="0">#REF!</definedName>
    <definedName name="Tabela_6___Receitas_Diretamente_Arrecadadas" localSheetId="0">#REF!</definedName>
    <definedName name="Tabela_7___Déficit_da_Previdência_Social_em_1999" localSheetId="0">#REF!</definedName>
    <definedName name="Tabela_8___Receitas_Administradas__revisão_da_previsão" localSheetId="0">#REF!</definedName>
    <definedName name="Tabela_9___Resultado_Primário_de_1999" localSheetId="0">#REF!</definedName>
    <definedName name="xxx">#REF!,#REF!</definedName>
  </definedNames>
  <calcPr fullCalcOnLoad="1"/>
</workbook>
</file>

<file path=xl/comments1.xml><?xml version="1.0" encoding="utf-8"?>
<comments xmlns="http://schemas.openxmlformats.org/spreadsheetml/2006/main">
  <authors>
    <author>Fernanda Calil Tannus de Oliveira</author>
    <author>Renato Ferreira Costa</author>
    <author>Elayne C. Alparone Gir?o</author>
  </authors>
  <commentList>
    <comment ref="A71" authorId="0">
      <text>
        <r>
          <rPr>
            <b/>
            <sz val="11"/>
            <rFont val="Tahoma"/>
            <family val="2"/>
          </rPr>
          <t>Fernanda Calil Tannus de Oliveira:</t>
        </r>
        <r>
          <rPr>
            <sz val="11"/>
            <rFont val="Tahoma"/>
            <family val="2"/>
          </rPr>
          <t xml:space="preserve">
Saldo da 454066+459066 </t>
        </r>
      </text>
    </comment>
    <comment ref="A72" authorId="0">
      <text>
        <r>
          <rPr>
            <b/>
            <sz val="11"/>
            <rFont val="Tahoma"/>
            <family val="2"/>
          </rPr>
          <t>Fernanda Calil Tannus de Oliveira:</t>
        </r>
        <r>
          <rPr>
            <sz val="11"/>
            <rFont val="Tahoma"/>
            <family val="2"/>
          </rPr>
          <t xml:space="preserve">
Saldo da 45906400</t>
        </r>
      </text>
    </comment>
    <comment ref="A84" authorId="0">
      <text>
        <r>
          <rPr>
            <b/>
            <sz val="11"/>
            <rFont val="Tahoma"/>
            <family val="2"/>
          </rPr>
          <t>Fernanda Calil Tannus de Oliveira:</t>
        </r>
        <r>
          <rPr>
            <sz val="11"/>
            <rFont val="Tahoma"/>
            <family val="2"/>
          </rPr>
          <t xml:space="preserve">
Colocar a Meta publicada na LOA.</t>
        </r>
      </text>
    </comment>
    <comment ref="A110" authorId="0">
      <text>
        <r>
          <rPr>
            <b/>
            <sz val="11"/>
            <rFont val="Tahoma"/>
            <family val="2"/>
          </rPr>
          <t xml:space="preserve">Fernanda Calil Tannus de Oliveira:
</t>
        </r>
        <r>
          <rPr>
            <sz val="11"/>
            <rFont val="Tahoma"/>
            <family val="2"/>
          </rPr>
          <t>ABAIXO DA LINHA = [DCL do Exercício] - [DCL do Exercício Anterior]
Se resultado positivo =&gt; Déficit
Se resultado negativo =&gt; Superávit
*Comparação entre os estoque da DCL do período de referência e do período anterior.</t>
        </r>
      </text>
    </comment>
    <comment ref="A96" authorId="0">
      <text>
        <r>
          <rPr>
            <b/>
            <sz val="11"/>
            <rFont val="Tahoma"/>
            <family val="2"/>
          </rPr>
          <t>Fernanda Calil Tannus de Oliveira:</t>
        </r>
        <r>
          <rPr>
            <sz val="11"/>
            <rFont val="Tahoma"/>
            <family val="2"/>
          </rPr>
          <t xml:space="preserve">
Colocar a Meta publicada na LOA.</t>
        </r>
      </text>
    </comment>
    <comment ref="A80" authorId="0">
      <text>
        <r>
          <rPr>
            <b/>
            <sz val="11"/>
            <rFont val="Tahoma"/>
            <family val="2"/>
          </rPr>
          <t>Fernanda Calil Tannus de Oliveira:</t>
        </r>
        <r>
          <rPr>
            <sz val="11"/>
            <rFont val="Tahoma"/>
            <family val="2"/>
          </rPr>
          <t xml:space="preserve">
[Receitas Primárias] - [Despesas Primárias] 
*Considera o fluxo orçamentário
</t>
        </r>
      </text>
    </comment>
    <comment ref="A92" authorId="0">
      <text>
        <r>
          <rPr>
            <b/>
            <sz val="11"/>
            <rFont val="Tahoma"/>
            <family val="2"/>
          </rPr>
          <t>Fernanda Calil Tannus de Oliveira:</t>
        </r>
        <r>
          <rPr>
            <sz val="11"/>
            <rFont val="Tahoma"/>
            <family val="2"/>
          </rPr>
          <t xml:space="preserve">
ACIMA DA LINHA = ([Receitas Primárias] - [Despesas Primárias]) +/- Juros Nominais
Se resultado nominal &lt; 0  =&gt;  diminuição da DCL
Se resultado nominal &gt; 0  =&gt;  aumento da DCL</t>
        </r>
      </text>
    </comment>
    <comment ref="A112" authorId="0">
      <text>
        <r>
          <rPr>
            <b/>
            <sz val="11"/>
            <rFont val="Tahoma"/>
            <family val="2"/>
          </rPr>
          <t>Fernanda Calil Tannus de Oliveira:</t>
        </r>
        <r>
          <rPr>
            <sz val="11"/>
            <rFont val="Tahoma"/>
            <family val="2"/>
          </rPr>
          <t xml:space="preserve">
Podem surgir discrepâncias entre os resultados primário e nominal calculados pelas metodologias “acima da linha” e “abaixo da linha”, sendo necessários alguns ajustes nos cálculos para que as metodologias se tornem compatíveis. Tais discrepâncias devem ser objeto de </t>
        </r>
        <r>
          <rPr>
            <b/>
            <sz val="11"/>
            <rFont val="Tahoma"/>
            <family val="2"/>
          </rPr>
          <t>Nota Explicativa</t>
        </r>
        <r>
          <rPr>
            <sz val="11"/>
            <rFont val="Tahoma"/>
            <family val="2"/>
          </rPr>
          <t>, independentemente de sua evidenciação no presente Demonstrativo.</t>
        </r>
      </text>
    </comment>
    <comment ref="A122" authorId="0">
      <text>
        <r>
          <rPr>
            <b/>
            <sz val="11"/>
            <rFont val="Tahoma"/>
            <family val="2"/>
          </rPr>
          <t>Fernanda Calil Tannus de Oliveira:</t>
        </r>
        <r>
          <rPr>
            <sz val="11"/>
            <rFont val="Tahoma"/>
            <family val="2"/>
          </rPr>
          <t xml:space="preserve">
Identifica o valor do resultado nominal apurado pelo conceito “abaixo da linha”, considerando os efeitos dos ajustes metodológicos, referentes à variação do saldo de restos a pagar processados, a receitas de alienação de investimentos permanentes, e o reconhecimento ou cancelamento de passivos na DC.
</t>
        </r>
        <r>
          <rPr>
            <b/>
            <sz val="11"/>
            <rFont val="Tahoma"/>
            <family val="2"/>
          </rPr>
          <t>Tem que "bater" com o RN Acima da Linha</t>
        </r>
      </text>
    </comment>
    <comment ref="A148" authorId="0">
      <text>
        <r>
          <rPr>
            <b/>
            <sz val="11"/>
            <rFont val="Tahoma"/>
            <family val="2"/>
          </rPr>
          <t xml:space="preserve">Fernanda Calil Tannus de Oliveira:
</t>
        </r>
        <r>
          <rPr>
            <sz val="11"/>
            <rFont val="Tahoma"/>
            <family val="2"/>
          </rPr>
          <t xml:space="preserve">Os estados que aderirem à renegociação de dívidas da Lei Complementar nº 156, de 28 de dezembro de 2016, devem elaborar também, no </t>
        </r>
        <r>
          <rPr>
            <b/>
            <sz val="11"/>
            <rFont val="Tahoma"/>
            <family val="2"/>
          </rPr>
          <t>terceiro</t>
        </r>
        <r>
          <rPr>
            <sz val="11"/>
            <rFont val="Tahoma"/>
            <family val="2"/>
          </rPr>
          <t xml:space="preserve"> e no </t>
        </r>
        <r>
          <rPr>
            <b/>
            <sz val="11"/>
            <rFont val="Tahoma"/>
            <family val="2"/>
          </rPr>
          <t>sexto</t>
        </r>
        <r>
          <rPr>
            <sz val="11"/>
            <rFont val="Tahoma"/>
            <family val="2"/>
          </rPr>
          <t xml:space="preserve"> </t>
        </r>
        <r>
          <rPr>
            <b/>
            <sz val="11"/>
            <rFont val="Tahoma"/>
            <family val="2"/>
          </rPr>
          <t>bimestre,</t>
        </r>
        <r>
          <rPr>
            <sz val="11"/>
            <rFont val="Tahoma"/>
            <family val="2"/>
          </rPr>
          <t xml:space="preserve"> o Demonstrativo de Cumprimento do Limite para Despesas Primárias Correntes.
O preenchimento desse quadro deverá ser feito em observância ao disposto no Decreto nº 9.056, de 24 de maio de 2017 e</t>
        </r>
        <r>
          <rPr>
            <b/>
            <sz val="11"/>
            <rFont val="Tahoma"/>
            <family val="2"/>
          </rPr>
          <t xml:space="preserve"> deverá considerar </t>
        </r>
        <r>
          <rPr>
            <sz val="11"/>
            <rFont val="Tahoma"/>
            <family val="2"/>
          </rPr>
          <t xml:space="preserve">os valores referentes às </t>
        </r>
        <r>
          <rPr>
            <b/>
            <sz val="11"/>
            <rFont val="Tahoma"/>
            <family val="2"/>
          </rPr>
          <t>despesas intraorçamentárias</t>
        </r>
        <r>
          <rPr>
            <sz val="11"/>
            <rFont val="Tahoma"/>
            <family val="2"/>
          </rPr>
          <t xml:space="preserve">.
</t>
        </r>
        <r>
          <rPr>
            <b/>
            <sz val="11"/>
            <rFont val="Tahoma"/>
            <family val="2"/>
          </rPr>
          <t>Art. 4º LC 156/16</t>
        </r>
        <r>
          <rPr>
            <sz val="11"/>
            <rFont val="Tahoma"/>
            <family val="2"/>
          </rPr>
          <t xml:space="preserve"> - Estabelece, para os </t>
        </r>
        <r>
          <rPr>
            <u val="single"/>
            <sz val="11"/>
            <rFont val="Tahoma"/>
            <family val="2"/>
          </rPr>
          <t>dois exercícios subsequentes</t>
        </r>
        <r>
          <rPr>
            <sz val="11"/>
            <rFont val="Tahoma"/>
            <family val="2"/>
          </rPr>
          <t xml:space="preserve"> à assinatura do termo aditivo, que o </t>
        </r>
        <r>
          <rPr>
            <u val="single"/>
            <sz val="11"/>
            <rFont val="Tahoma"/>
            <family val="2"/>
          </rPr>
          <t>crescimento anual das despesas primárias correntes</t>
        </r>
        <r>
          <rPr>
            <sz val="11"/>
            <rFont val="Tahoma"/>
            <family val="2"/>
          </rPr>
          <t xml:space="preserve"> (exceto transferências constitucionais a Municípios e PASEP) fique</t>
        </r>
        <r>
          <rPr>
            <u val="single"/>
            <sz val="11"/>
            <rFont val="Tahoma"/>
            <family val="2"/>
          </rPr>
          <t xml:space="preserve"> limitado à variação da inflação</t>
        </r>
        <r>
          <rPr>
            <sz val="11"/>
            <rFont val="Tahoma"/>
            <family val="2"/>
          </rPr>
          <t xml:space="preserve">, aferida anualmente pelo </t>
        </r>
        <r>
          <rPr>
            <u val="single"/>
            <sz val="11"/>
            <rFont val="Tahoma"/>
            <family val="2"/>
          </rPr>
          <t>IPCA</t>
        </r>
        <r>
          <rPr>
            <sz val="11"/>
            <rFont val="Tahoma"/>
            <family val="2"/>
          </rPr>
          <t xml:space="preserve">.
</t>
        </r>
      </text>
    </comment>
    <comment ref="A124" authorId="0">
      <text>
        <r>
          <rPr>
            <b/>
            <sz val="11"/>
            <rFont val="Tahoma"/>
            <family val="2"/>
          </rPr>
          <t>Fernanda Calil Tannus de Oliveira:</t>
        </r>
        <r>
          <rPr>
            <sz val="11"/>
            <rFont val="Tahoma"/>
            <family val="2"/>
          </rPr>
          <t xml:space="preserve">
- Identifica o valor do resultado primário apurado pelo conceito “abaixo da linha” </t>
        </r>
        <r>
          <rPr>
            <u val="single"/>
            <sz val="11"/>
            <rFont val="Tahoma"/>
            <family val="2"/>
          </rPr>
          <t>devendo estar compatível com os valores apurados “acima da linha”</t>
        </r>
        <r>
          <rPr>
            <sz val="11"/>
            <rFont val="Tahoma"/>
            <family val="2"/>
          </rPr>
          <t xml:space="preserve">.
- Esse resultado é obtido subtraindo a conta de juros do resultado nominal.
- É necessário também </t>
        </r>
        <r>
          <rPr>
            <u val="single"/>
            <sz val="11"/>
            <rFont val="Tahoma"/>
            <family val="2"/>
          </rPr>
          <t>inverte</t>
        </r>
        <r>
          <rPr>
            <sz val="11"/>
            <rFont val="Tahoma"/>
            <family val="2"/>
          </rPr>
          <t>r o sinal do resultado nominal, visto que resultados primário e nominal têm tendências opostas.</t>
        </r>
      </text>
    </comment>
    <comment ref="A143" authorId="0">
      <text>
        <r>
          <rPr>
            <b/>
            <sz val="11"/>
            <rFont val="Tahoma"/>
            <family val="2"/>
          </rPr>
          <t>Fernanda Calil Tannus de Oliveira:</t>
        </r>
        <r>
          <rPr>
            <sz val="11"/>
            <rFont val="Tahoma"/>
            <family val="2"/>
          </rPr>
          <t xml:space="preserve">
Saldo da 5.2.2.1.3.01.00</t>
        </r>
      </text>
    </comment>
    <comment ref="A139" authorId="0">
      <text>
        <r>
          <rPr>
            <b/>
            <sz val="11"/>
            <rFont val="Tahoma"/>
            <family val="2"/>
          </rPr>
          <t>Fernanda Calil Tannus de Oliveira:</t>
        </r>
        <r>
          <rPr>
            <sz val="11"/>
            <rFont val="Tahoma"/>
            <family val="2"/>
          </rPr>
          <t xml:space="preserve">
Retiradas do B.O. do bimestre de referência</t>
        </r>
      </text>
    </comment>
    <comment ref="A121" authorId="0">
      <text>
        <r>
          <rPr>
            <b/>
            <sz val="11"/>
            <rFont val="Tahoma"/>
            <family val="2"/>
          </rPr>
          <t>Fernanda Calil Tannus de Oliveira:</t>
        </r>
        <r>
          <rPr>
            <sz val="11"/>
            <rFont val="Tahoma"/>
            <family val="2"/>
          </rPr>
          <t xml:space="preserve">
Neste item devem constar os demais valores que não tenham sido considerados nos itens anteriores e que sejam identificados como fatores de divergências entre os resultados primário e nominal calculados pelas metodologias “acima da linha” e “abaixo da linha” . Ressalta-se que os ajustes necessários à conciliação dos resultados que não tenham sido considerados nos itens anteriores devem ser incluídos nessa linha e os esclarecimentos correspondentes a tais valores devem constar em nota explicativa.</t>
        </r>
      </text>
    </comment>
    <comment ref="A117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Contribuições Sociais + Outras Dívidas
(planilha auxiliar DCL)</t>
        </r>
      </text>
    </comment>
    <comment ref="A73" authorId="1">
      <text>
        <r>
          <rPr>
            <b/>
            <sz val="9"/>
            <rFont val="Tahoma"/>
            <family val="2"/>
          </rPr>
          <t>Renato Ferreira Costa:</t>
        </r>
        <r>
          <rPr>
            <sz val="9"/>
            <rFont val="Tahoma"/>
            <family val="2"/>
          </rPr>
          <t xml:space="preserve">
4.5.90.63 - Aquisição de Títulos de Crédito</t>
        </r>
      </text>
    </comment>
    <comment ref="I118" authorId="0">
      <text>
        <r>
          <rPr>
            <sz val="9"/>
            <rFont val="Tahoma"/>
            <family val="2"/>
          </rPr>
          <t>RREO 06 - RESULTADOS PRIMÁRIO E NOMINAL - (5) - AJUSTES METODOLÓGICOS (2019) - MDF 9º Ed.</t>
        </r>
      </text>
    </comment>
    <comment ref="I119" authorId="0">
      <text>
        <r>
          <rPr>
            <sz val="10"/>
            <rFont val="Tahoma"/>
            <family val="2"/>
          </rPr>
          <t xml:space="preserve">Pasta FERNANDA  &gt;  Relatórios da LRF  &gt;  RREO  &gt;  MDF 9ª Edição:
</t>
        </r>
        <r>
          <rPr>
            <b/>
            <sz val="10"/>
            <rFont val="Tahoma"/>
            <family val="2"/>
          </rPr>
          <t>APOIO - RREO 06 - DESPESA ELEMENTO 91 (PRECATÓRIOS) - Despesa Paga (Incluindo RP e Retenções)</t>
        </r>
        <r>
          <rPr>
            <sz val="10"/>
            <rFont val="Tahoma"/>
            <family val="2"/>
          </rPr>
          <t xml:space="preserve">
Até Agosto/19  não apresentou saldo.</t>
        </r>
      </text>
    </comment>
    <comment ref="A157" authorId="1">
      <text>
        <r>
          <rPr>
            <b/>
            <sz val="9"/>
            <rFont val="Tahoma"/>
            <family val="2"/>
          </rPr>
          <t>Renato Ferreira Costa:</t>
        </r>
        <r>
          <rPr>
            <sz val="9"/>
            <rFont val="Tahoma"/>
            <family val="2"/>
          </rPr>
          <t xml:space="preserve">
Fazemos por Dedução da Receita, não por Despesa.</t>
        </r>
      </text>
    </comment>
    <comment ref="A158" authorId="1">
      <text>
        <r>
          <rPr>
            <b/>
            <sz val="9"/>
            <rFont val="Tahoma"/>
            <family val="2"/>
          </rPr>
          <t>Renato Ferreira Costa:</t>
        </r>
        <r>
          <rPr>
            <sz val="9"/>
            <rFont val="Tahoma"/>
            <family val="2"/>
          </rPr>
          <t xml:space="preserve">
Natureza 33904706</t>
        </r>
      </text>
    </comment>
    <comment ref="D172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Adaptação p/MDF 7ª Ed.:
+ Outras Receitas Financeiras (III)
(-) Alienação de Bens  </t>
        </r>
      </text>
    </comment>
    <comment ref="F172" authorId="2">
      <text>
        <r>
          <rPr>
            <b/>
            <sz val="9"/>
            <rFont val="Tahoma"/>
            <family val="2"/>
          </rPr>
          <t xml:space="preserve">Elayne C. Alparone Girão:
</t>
        </r>
        <r>
          <rPr>
            <sz val="9"/>
            <rFont val="Book Antiqua"/>
            <family val="1"/>
          </rPr>
          <t>Adaptação p/MDF 7ª Ed.: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+ Outras Receitas Financeiras (III)
(-) Alienação de Bens  </t>
        </r>
      </text>
    </comment>
    <comment ref="C177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Adaptação p/MDF 7ª Ed.:
+ Aquisição de Título de Crédito (XIX)</t>
        </r>
      </text>
    </comment>
    <comment ref="E177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Adaptação p/MDF 7ª Ed.:
+ Aquisição de Título de Crédito (XIX)</t>
        </r>
      </text>
    </comment>
    <comment ref="I177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Valor do RREO 06 do 6º Bim 2018</t>
        </r>
      </text>
    </comment>
  </commentList>
</comments>
</file>

<file path=xl/sharedStrings.xml><?xml version="1.0" encoding="utf-8"?>
<sst xmlns="http://schemas.openxmlformats.org/spreadsheetml/2006/main" count="195" uniqueCount="177">
  <si>
    <t>GOVERNO DO ESTADO DO RIO DE JANEIRO</t>
  </si>
  <si>
    <t>RELATÓRIO RESUMIDO DA EXECUÇÃO ORÇAMENTÁRIA</t>
  </si>
  <si>
    <t>ORÇAMENTOS FISCAL E DA SEGURIDADE SOCIAL</t>
  </si>
  <si>
    <t>RREO - ANEXO 6 (LRF, art 53, inciso III)</t>
  </si>
  <si>
    <t>RECEITAS PRIMÁRIAS</t>
  </si>
  <si>
    <t>PREVISÃO ATUALIZADA</t>
  </si>
  <si>
    <t xml:space="preserve">    Transferências Correntes</t>
  </si>
  <si>
    <t xml:space="preserve">        Convênios</t>
  </si>
  <si>
    <t xml:space="preserve">    Demais Receitas Correntes</t>
  </si>
  <si>
    <t xml:space="preserve">    Transferências de Capital</t>
  </si>
  <si>
    <t xml:space="preserve">        Outras Transferências de Capital</t>
  </si>
  <si>
    <t xml:space="preserve">    Outras Receitas de Capital</t>
  </si>
  <si>
    <t>DESPESAS PRIMÁRIAS</t>
  </si>
  <si>
    <t>DESPESAS EMPENHADAS</t>
  </si>
  <si>
    <t>DESPESAS LIQUIDADAS</t>
  </si>
  <si>
    <t xml:space="preserve">    Investimentos</t>
  </si>
  <si>
    <t xml:space="preserve">    Inversões Financeiras</t>
  </si>
  <si>
    <t xml:space="preserve">        Demais Inversões Financeiras</t>
  </si>
  <si>
    <t>SALDO DE EXERCÍCIOS ANTERIORES</t>
  </si>
  <si>
    <t>VALOR CORRENTE</t>
  </si>
  <si>
    <t>Obs.: 1 - Excluídas a Imprensa Oficial, a CEDAE e a AGERIO por não se enquadrarem no conceito de Empresa Dependente.</t>
  </si>
  <si>
    <t xml:space="preserve">   Pessoal e Encargos Sociais</t>
  </si>
  <si>
    <t xml:space="preserve">   Outras Despesas Correntes</t>
  </si>
  <si>
    <t xml:space="preserve">      Transferências Constitucionais e Legais</t>
  </si>
  <si>
    <t xml:space="preserve">      Demais Despesas Correntes</t>
  </si>
  <si>
    <t>Ronald Marcio G. Rodrigues</t>
  </si>
  <si>
    <t>DEMONSTRATIVO DOS RESULTADOS PRIMÁRIO E NOMINAL</t>
  </si>
  <si>
    <t>ACIMA DA LINHA</t>
  </si>
  <si>
    <t xml:space="preserve">RECEITAS REALIZADAS </t>
  </si>
  <si>
    <t>(a)</t>
  </si>
  <si>
    <t>DOTAÇÃO ATUALIZADA</t>
  </si>
  <si>
    <t>(b)</t>
  </si>
  <si>
    <t>RESTOS A PAGAR 
NÃO PROCESSADOS</t>
  </si>
  <si>
    <t>LIQUIDADOS</t>
  </si>
  <si>
    <t>DESPESAS PAGAS                           (a)</t>
  </si>
  <si>
    <t>ICMS</t>
  </si>
  <si>
    <t>IPVA</t>
  </si>
  <si>
    <t>ITCD</t>
  </si>
  <si>
    <t>IRRF</t>
  </si>
  <si>
    <t xml:space="preserve">     Impostos, Taxas e Contribuições de Melhoria</t>
  </si>
  <si>
    <t>Outros Impostos, Taxas e Contribuições de Melhoria</t>
  </si>
  <si>
    <t xml:space="preserve">Receita Patrimonial </t>
  </si>
  <si>
    <t>Aplicações Financeiras (II)</t>
  </si>
  <si>
    <t xml:space="preserve">Outras Receitas Patrimoniais  </t>
  </si>
  <si>
    <t>Cota-Parte do FPE</t>
  </si>
  <si>
    <t>Transferências do FUNDEB</t>
  </si>
  <si>
    <t>Transferências da LC 87/1996</t>
  </si>
  <si>
    <t>RECEITAS PRIMÁRIAS CORRENTES (IV) = (I - II - III)</t>
  </si>
  <si>
    <t>RECEITAS DE CAPITAL (V)</t>
  </si>
  <si>
    <t xml:space="preserve">    Operações de Crédito (VI)</t>
  </si>
  <si>
    <t xml:space="preserve">    Amortização de Empréstimos (VII)</t>
  </si>
  <si>
    <t xml:space="preserve">    Alienação de Bens  </t>
  </si>
  <si>
    <t xml:space="preserve">         Receitas de Alienação de Investimentos Temporários (VIII)</t>
  </si>
  <si>
    <t xml:space="preserve">         Receitas de Alienação de Investimentos Permanentes (IX)</t>
  </si>
  <si>
    <t xml:space="preserve">         Outras Alienações de Bens</t>
  </si>
  <si>
    <t xml:space="preserve">        Outras Receitas de Capital Não Primárias (X)</t>
  </si>
  <si>
    <t xml:space="preserve">        Outras Receitas de Capital Primárias</t>
  </si>
  <si>
    <t>RECEITAS PRIMÁRIAS DE CAPITAL (XI) = (V - VI - VII - VIII - IX - X)</t>
  </si>
  <si>
    <t>RECEITA PRIMÁRIA TOTAL  (XII) = (IV + XI)</t>
  </si>
  <si>
    <t>DESPESAS CORRENTES (XIII)</t>
  </si>
  <si>
    <t xml:space="preserve">    Juros e Encargos da Dívida (XIV)</t>
  </si>
  <si>
    <t>DESPESAS PRIMÁRIAS CORRENTES (XV) = (XIII - XIV)</t>
  </si>
  <si>
    <t>DESPESAS DE CAPITAL (XVI)</t>
  </si>
  <si>
    <t xml:space="preserve">        Concessão de Empréstimos e Financiamentos (XVII)</t>
  </si>
  <si>
    <t xml:space="preserve">        Aquisição de Título de Capital já Integralizado (XVIII)</t>
  </si>
  <si>
    <t xml:space="preserve">        Aquisição de Título de Crédito (XIX)</t>
  </si>
  <si>
    <t xml:space="preserve">    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</si>
  <si>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</si>
  <si>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</si>
  <si>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</si>
  <si>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- Acima da Linha (XXIV) = [XIIa - (XXIIIa +XXIIIb + XXIIIc)]</t>
  </si>
  <si>
    <t>META FISCAL PARA O RESULTADO PRIMÁRIO</t>
  </si>
  <si>
    <t>JUROS NOMINAIS</t>
  </si>
  <si>
    <t>VALOR INCORRIDO</t>
  </si>
  <si>
    <t>RESULTADO NOMINAL - Acima da Linha (XXVII) =  XXIV + (XXV - XXVI)</t>
  </si>
  <si>
    <t>META FISCAL PARA O RESULTADO NOMINAL</t>
  </si>
  <si>
    <t>ABAIXO DA LINHA</t>
  </si>
  <si>
    <t>SALDO</t>
  </si>
  <si>
    <t>CÁLCULO DO RESULTADO NOMINAL</t>
  </si>
  <si>
    <t>DÍVIDA CONSOLIDADA (XXVIII)</t>
  </si>
  <si>
    <t>DEDUÇÕES (XXIX)</t>
  </si>
  <si>
    <t xml:space="preserve">    Disponibilidade de Caixa</t>
  </si>
  <si>
    <t xml:space="preserve">           Disponibilidade de Caixa Bruta</t>
  </si>
  <si>
    <t xml:space="preserve">           (-) Restos a Pagar Processados (XXX)  </t>
  </si>
  <si>
    <t xml:space="preserve">    Demais Haveres Financeiros</t>
  </si>
  <si>
    <t>DÍVIDA CONSOLIDADA LÍQUIDA (XXXI) = (XXVIII - XXIX)</t>
  </si>
  <si>
    <t>RESULTADO NOMINAL - Abaixo da Linha (XXXII) = (XXXIa - XXXIb)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</si>
  <si>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</si>
  <si>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</si>
  <si>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</si>
  <si>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</si>
  <si>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INFORMAÇÕES ADICIONAIS</t>
  </si>
  <si>
    <t>PREVISÃO ORÇAMENTÁRIA</t>
  </si>
  <si>
    <t xml:space="preserve">   Superávit Financeiro Utilizado para Abertura e Reabertura de Créditos Adicionais</t>
  </si>
  <si>
    <t>RESERVA ORÇAMENTÁRIA DO RPPS</t>
  </si>
  <si>
    <t>DEMONSTRATIVO DE CUMPRIMENTO DO LIMITE PARA DESPESAS PRIMÁRIAS CORRENTES</t>
  </si>
  <si>
    <t>DESPESAS 
EMPENHADAS</t>
  </si>
  <si>
    <t xml:space="preserve">    Pessoal e Encargos Sociais</t>
  </si>
  <si>
    <t xml:space="preserve">    Outras Despesas Correntes</t>
  </si>
  <si>
    <t>Renato Ferreira Costa</t>
  </si>
  <si>
    <t>Coordenador - ID: 4.284.985-3</t>
  </si>
  <si>
    <t>Contador - CRC-RJ-097281/O-6</t>
  </si>
  <si>
    <t>RECEITAS CORRENTES (I)</t>
  </si>
  <si>
    <t xml:space="preserve">  *Apuração das Despesas Primárias Correntes para o cálculo do teto de gastos, em atendimento ao disposto no Decreto nº 9.056 de 24 de maio de 2017, conforme estabelecido no art. 4º da Lei Complementar nº 156/2016.</t>
  </si>
  <si>
    <t xml:space="preserve">       Outras Transferências Correntes</t>
  </si>
  <si>
    <t xml:space="preserve">   Recursos Arrecadados em Exercícios Anteriores - RPPS</t>
  </si>
  <si>
    <t xml:space="preserve">       Outras Receitas Financeiras (III)</t>
  </si>
  <si>
    <t>Receitas Correntes Restantes</t>
  </si>
  <si>
    <t>VARIAÇÃO CAMBIAL (XXXV)</t>
  </si>
  <si>
    <t>PAGAMENTO DE PRECATÓRIOS INTEGRANTES DA DC (XXXVI)</t>
  </si>
  <si>
    <t>Juros, Encargos e Variações Monetárias Ativos (XXV)</t>
  </si>
  <si>
    <t>Juros, Encargos e Variações Monetárias Passivos (XXVI)</t>
  </si>
  <si>
    <t>Stephanie Guimarães da Silva</t>
  </si>
  <si>
    <t>Subsecretária de Estado - ID: 4.412.059-1</t>
  </si>
  <si>
    <t>Contadora - CRC-RJ-115174/O-0</t>
  </si>
  <si>
    <t>FONTE: Siafe-Rio - Secretaria de Estado de Fazenda.</t>
  </si>
  <si>
    <t>Alteração da nomenclatura dos itens “Juros e Encargos Ativos” e “Juros e Encargos Passivos” para “Juros, Encargos e Variações Monetárias Ativos” e “Juros, Encargos e Variações Monetárias Passivos”, devido ao entendimento de que as variações monetárias devem compor os valores dos juros nominais.</t>
  </si>
  <si>
    <t>Inclusão das linhas “Variação Cambial” e “Pagamento de Precatórios Integrantes da DC” no quadro de Ajuste Metodológico, após a identificação de que esses itens são fonte de discrepância entre os resultados primário e nominal apurados pelas metodologias “acima da linha” e “abaixo da linha”.</t>
  </si>
  <si>
    <t>RESULTADO PRIMÁRIO CONFORME MODELO DA 7ª EDIÇÃO DO MDF</t>
  </si>
  <si>
    <t xml:space="preserve">RECEITAS PRIMÁRIAS                                                                                            </t>
  </si>
  <si>
    <t>RECEITAS REALIZADAS</t>
  </si>
  <si>
    <t>RECEITA PRIMÁRIA TOTAL (VII) = (I + VI)</t>
  </si>
  <si>
    <t xml:space="preserve">DESPESAS PRIMÁRIAS </t>
  </si>
  <si>
    <t>DESPESA PRIMÁRIA TOTAL (XVIII) = (X + XV + XVI + XVII)</t>
  </si>
  <si>
    <t>RESULTADO PRIMÁRIO (XIX) = (VII - XVIII)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</si>
  <si>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</si>
  <si>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</si>
  <si>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</si>
  <si>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 xml:space="preserve">RESULTADO NOMINAL </t>
  </si>
  <si>
    <t>PERÍODO DE REFERÊNCIA</t>
  </si>
  <si>
    <t>No Bimestre</t>
  </si>
  <si>
    <t>Até o Bimestre</t>
  </si>
  <si>
    <t>(VIc -VIb)</t>
  </si>
  <si>
    <t>(VIc - VIa)</t>
  </si>
  <si>
    <t>VALOR</t>
  </si>
  <si>
    <t>Ver cálculo na planilha da DCL (quadro cinza no final)</t>
  </si>
  <si>
    <t>DISCRIMINAÇÃO DA META FISCAL DE RESULTADO NOMINAL</t>
  </si>
  <si>
    <t>META DE RESULTADO NOMINAL FIXADA NO ANEXO DE METAS FISCAIS DA LDO P/ O EXERCÍCIO DE REFERÊNCIA</t>
  </si>
  <si>
    <t>Em 2019</t>
  </si>
  <si>
    <t>Em Dezembro, essa diferença tem que ser zero!</t>
  </si>
  <si>
    <t>Continua (1/2)</t>
  </si>
  <si>
    <t>Continuação</t>
  </si>
  <si>
    <t>(2/2)</t>
  </si>
  <si>
    <t xml:space="preserve">         3 - Os valores das receitas já estão considerando as suas respectivas deduções, ou seja, a Dedução para Formação do FUNDEB, as Transferências Constitucionais aos Municípios e Outras Deduções, tais como, Restituições, Descontos, Retificações e Outras.</t>
  </si>
  <si>
    <t>Superintendente - ID: 1.943.584-3</t>
  </si>
  <si>
    <t>Contador - CRC-RJ-079208/O-8</t>
  </si>
  <si>
    <t xml:space="preserve">         4 - No item "Outros Ajustes" do quadro "Ajustes Metodológicos" constam valores não considerados nos itens anteriores, mas que foram identificados como fatores de divergências entre os resultados primário e nominal calculados pelas metodologias “acima da linha” e “abaixo da linha”, como Reversão de Provisões, Ajustes de Exercícios Anteriores, Incorporações e Desincorporações de Ativos que não tiveram a correspondente execução orçamentária, dentre outros.</t>
  </si>
  <si>
    <t>PAGOS                                (c)</t>
  </si>
  <si>
    <t>Até Dez/2019</t>
  </si>
  <si>
    <t>INSCRITAS EM RESTOS A PAGAR 
NÃO PROCESSADOS</t>
  </si>
  <si>
    <t xml:space="preserve">RESTOS                                            A PAGAR 
PROCESSADOS PAGOS                                                             (b) </t>
  </si>
  <si>
    <t>Em 31/Dez/2019</t>
  </si>
  <si>
    <t>JANEIRO A DEZEMBRO 2020/BIMESTRE NOVEMBRO-DEZEMBRO</t>
  </si>
  <si>
    <t>Até Dez/2020</t>
  </si>
  <si>
    <t>Meta fixada no Anexo de Metas Fiscais da LDO para 2020</t>
  </si>
  <si>
    <t>Em 31/Dez/2020</t>
  </si>
  <si>
    <t>Em 2020</t>
  </si>
  <si>
    <t xml:space="preserve">         2 - Imprensa Oficial, CEDAE e AGERIO não constam nos Orçamentos Fiscal e da Seguridade Social no exercício de 2020.</t>
  </si>
  <si>
    <t>Até Fev/2019</t>
  </si>
  <si>
    <t>INSCRITAS EM RESTOS A PAGAR</t>
  </si>
  <si>
    <t>* Apuração das Despesas Primárias Correntes para o cálculo do teto de gastos, em atendimento ao disposto no Decreto nº 9.056/2017, conforme estabelecido no art. 4º da Lei Complementar nº 156/2016.</t>
  </si>
  <si>
    <t>Transferências da LC 61/1989</t>
  </si>
  <si>
    <t>OUTROS AJUSTES (XXXVIII)</t>
  </si>
  <si>
    <t>RESULTADO NOMINAL AJUSTADO - Abaixo da Linha (XXXIX) = (XXXII - XXXIII - IX + XXXIV + XXXV - XXXVI + XXXVII + XXXVIII)</t>
  </si>
  <si>
    <t>RESULTADO PRIMÁRIO - Abaixo da Linha (XL) =  XXXIX - (XXV - XXVI)</t>
  </si>
  <si>
    <t>AJUSTES RELATIVOS AO RPPS (XXXVII)</t>
  </si>
  <si>
    <t>peguei no PDF da LOA vol 1 pagina 63</t>
  </si>
  <si>
    <t>DESPESAS CORRENTES (XLI)</t>
  </si>
  <si>
    <t xml:space="preserve">    Juros e Encargos da Dívida (XLII)</t>
  </si>
  <si>
    <t>DESPESAS PRIMÁRIAS CORRENTES (XLIII) = (XLI - XLII)</t>
  </si>
  <si>
    <t>Transferências Constitucionais (XLIV)</t>
  </si>
  <si>
    <t>Contribuições para o PIS/PASEP (XLV)</t>
  </si>
  <si>
    <t>DESPESAS PRIMÁRIAS CORRENTES APURADAS CONFORME O ART. 4º DA LC 156/16 (XLVI) = (XLIII - XLIV - XLV)</t>
  </si>
  <si>
    <t>(INCLUÍDAS AS DESPESAS INTRA-ORÇAMENTÁRIAS)</t>
  </si>
  <si>
    <t>DESPESAS PRIMÁRIAS CORRENTES *APURADAS CONFORME O ART.4º DA LC 156/16</t>
  </si>
  <si>
    <t>Contribuições</t>
  </si>
  <si>
    <t>Emissão: 02/03/2021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</si>
</sst>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_(* #,##0_);_(* \(#,##0\);_(* &quot;-&quot;??_);_(@_)"/>
    <numFmt numFmtId="167" formatCode="_-* #,##0.0_-;\-* #,##0.0_-;_-* &quot;-&quot;??_-;_-@_-"/>
    <numFmt numFmtId="168" formatCode="_-* #,##0_-;\-* #,##0_-;_-* &quot;-&quot;??_-;_-@_-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_(* #,##0.0_);_(* \(#,##0.0\);_(* &quot;-&quot;??_);_(@_)"/>
    <numFmt numFmtId="174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u val="single"/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Book Antiqua"/>
      <family val="1"/>
    </font>
    <font>
      <sz val="9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Arial"/>
      <family val="2"/>
    </font>
    <font>
      <b/>
      <sz val="9"/>
      <color indexed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10"/>
      <name val="Times New Roman"/>
      <family val="1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rgb="FFFF0000"/>
      <name val="Times New Roman"/>
      <family val="1"/>
    </font>
    <font>
      <sz val="11"/>
      <color rgb="FFFF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09">
    <xf numFmtId="0" fontId="0" fillId="0" borderId="0" xfId="0" applyFont="1" applyAlignment="1">
      <alignment/>
    </xf>
    <xf numFmtId="0" fontId="3" fillId="33" borderId="0" xfId="47" applyFont="1" applyFill="1" applyAlignment="1">
      <alignment horizontal="center" vertical="center"/>
      <protection/>
    </xf>
    <xf numFmtId="0" fontId="3" fillId="33" borderId="10" xfId="47" applyFont="1" applyFill="1" applyBorder="1" applyAlignment="1">
      <alignment vertical="center"/>
      <protection/>
    </xf>
    <xf numFmtId="0" fontId="3" fillId="33" borderId="0" xfId="47" applyFont="1" applyFill="1">
      <alignment/>
      <protection/>
    </xf>
    <xf numFmtId="166" fontId="3" fillId="33" borderId="0" xfId="47" applyNumberFormat="1" applyFont="1" applyFill="1" applyBorder="1" applyAlignment="1">
      <alignment horizontal="center" vertical="center"/>
      <protection/>
    </xf>
    <xf numFmtId="166" fontId="3" fillId="33" borderId="0" xfId="47" applyNumberFormat="1" applyFont="1" applyFill="1" applyBorder="1">
      <alignment/>
      <protection/>
    </xf>
    <xf numFmtId="0" fontId="3" fillId="33" borderId="0" xfId="47" applyFont="1" applyFill="1" applyBorder="1" applyAlignment="1">
      <alignment horizontal="center" vertical="center"/>
      <protection/>
    </xf>
    <xf numFmtId="3" fontId="3" fillId="33" borderId="0" xfId="47" applyNumberFormat="1" applyFont="1" applyFill="1" applyBorder="1" applyAlignment="1">
      <alignment horizontal="center" vertical="center"/>
      <protection/>
    </xf>
    <xf numFmtId="0" fontId="10" fillId="33" borderId="0" xfId="47" applyFont="1" applyFill="1" applyAlignment="1">
      <alignment vertical="center"/>
      <protection/>
    </xf>
    <xf numFmtId="0" fontId="11" fillId="33" borderId="0" xfId="47" applyNumberFormat="1" applyFont="1" applyFill="1" applyAlignment="1">
      <alignment/>
      <protection/>
    </xf>
    <xf numFmtId="0" fontId="12" fillId="33" borderId="0" xfId="47" applyFont="1" applyFill="1" applyAlignment="1">
      <alignment horizontal="center" vertical="center"/>
      <protection/>
    </xf>
    <xf numFmtId="0" fontId="12" fillId="33" borderId="0" xfId="47" applyFont="1" applyFill="1" applyBorder="1" applyAlignment="1">
      <alignment horizontal="center" vertical="center"/>
      <protection/>
    </xf>
    <xf numFmtId="43" fontId="12" fillId="33" borderId="0" xfId="64" applyFont="1" applyFill="1" applyAlignment="1">
      <alignment horizontal="right" vertical="center"/>
    </xf>
    <xf numFmtId="0" fontId="12" fillId="33" borderId="0" xfId="47" applyFont="1" applyFill="1" applyAlignment="1">
      <alignment vertical="center"/>
      <protection/>
    </xf>
    <xf numFmtId="0" fontId="12" fillId="33" borderId="0" xfId="47" applyFont="1" applyFill="1" applyBorder="1" applyAlignment="1">
      <alignment vertical="center"/>
      <protection/>
    </xf>
    <xf numFmtId="0" fontId="12" fillId="33" borderId="0" xfId="47" applyFont="1" applyFill="1" applyAlignment="1">
      <alignment horizontal="left"/>
      <protection/>
    </xf>
    <xf numFmtId="166" fontId="12" fillId="33" borderId="0" xfId="47" applyNumberFormat="1" applyFont="1" applyFill="1" applyAlignment="1">
      <alignment horizontal="center" vertical="center"/>
      <protection/>
    </xf>
    <xf numFmtId="0" fontId="12" fillId="33" borderId="0" xfId="47" applyFont="1" applyFill="1" applyAlignment="1">
      <alignment/>
      <protection/>
    </xf>
    <xf numFmtId="0" fontId="12" fillId="33" borderId="0" xfId="47" applyFont="1" applyFill="1" applyAlignment="1">
      <alignment horizontal="left" vertical="center"/>
      <protection/>
    </xf>
    <xf numFmtId="164" fontId="12" fillId="33" borderId="0" xfId="47" applyNumberFormat="1" applyFont="1" applyFill="1" applyAlignment="1">
      <alignment horizontal="right"/>
      <protection/>
    </xf>
    <xf numFmtId="0" fontId="11" fillId="33" borderId="0" xfId="47" applyNumberFormat="1" applyFont="1" applyFill="1" applyBorder="1" applyAlignment="1">
      <alignment/>
      <protection/>
    </xf>
    <xf numFmtId="0" fontId="11" fillId="33" borderId="0" xfId="47" applyFont="1" applyFill="1" applyBorder="1" applyAlignment="1">
      <alignment horizontal="center" vertical="center"/>
      <protection/>
    </xf>
    <xf numFmtId="0" fontId="11" fillId="33" borderId="0" xfId="47" applyFont="1" applyFill="1" applyAlignment="1">
      <alignment horizontal="center" vertical="center"/>
      <protection/>
    </xf>
    <xf numFmtId="166" fontId="12" fillId="33" borderId="0" xfId="64" applyNumberFormat="1" applyFont="1" applyFill="1" applyBorder="1" applyAlignment="1">
      <alignment vertical="center"/>
    </xf>
    <xf numFmtId="0" fontId="12" fillId="33" borderId="11" xfId="47" applyNumberFormat="1" applyFont="1" applyFill="1" applyBorder="1" applyAlignment="1">
      <alignment/>
      <protection/>
    </xf>
    <xf numFmtId="3" fontId="12" fillId="33" borderId="11" xfId="47" applyNumberFormat="1" applyFont="1" applyFill="1" applyBorder="1" applyAlignment="1">
      <alignment vertical="center"/>
      <protection/>
    </xf>
    <xf numFmtId="0" fontId="12" fillId="33" borderId="0" xfId="47" applyFont="1" applyFill="1" applyBorder="1">
      <alignment/>
      <protection/>
    </xf>
    <xf numFmtId="43" fontId="12" fillId="33" borderId="0" xfId="64" applyFont="1" applyFill="1" applyBorder="1" applyAlignment="1">
      <alignment horizontal="right"/>
    </xf>
    <xf numFmtId="0" fontId="12" fillId="33" borderId="0" xfId="47" applyFont="1" applyFill="1">
      <alignment/>
      <protection/>
    </xf>
    <xf numFmtId="166" fontId="12" fillId="33" borderId="12" xfId="64" applyNumberFormat="1" applyFont="1" applyFill="1" applyBorder="1" applyAlignment="1">
      <alignment vertical="center"/>
    </xf>
    <xf numFmtId="43" fontId="12" fillId="33" borderId="0" xfId="64" applyFont="1" applyFill="1" applyBorder="1" applyAlignment="1">
      <alignment/>
    </xf>
    <xf numFmtId="166" fontId="12" fillId="33" borderId="10" xfId="64" applyNumberFormat="1" applyFont="1" applyFill="1" applyBorder="1" applyAlignment="1">
      <alignment vertical="center"/>
    </xf>
    <xf numFmtId="166" fontId="12" fillId="33" borderId="0" xfId="64" applyNumberFormat="1" applyFont="1" applyFill="1" applyBorder="1" applyAlignment="1">
      <alignment horizontal="center" vertical="center"/>
    </xf>
    <xf numFmtId="43" fontId="12" fillId="33" borderId="10" xfId="64" applyFont="1" applyFill="1" applyBorder="1" applyAlignment="1">
      <alignment horizontal="right"/>
    </xf>
    <xf numFmtId="0" fontId="12" fillId="33" borderId="13" xfId="47" applyNumberFormat="1" applyFont="1" applyFill="1" applyBorder="1" applyAlignment="1">
      <alignment vertical="center"/>
      <protection/>
    </xf>
    <xf numFmtId="166" fontId="11" fillId="33" borderId="0" xfId="64" applyNumberFormat="1" applyFont="1" applyFill="1" applyBorder="1" applyAlignment="1">
      <alignment vertical="center"/>
    </xf>
    <xf numFmtId="0" fontId="12" fillId="33" borderId="0" xfId="47" applyNumberFormat="1" applyFont="1" applyFill="1" applyBorder="1" applyAlignment="1">
      <alignment vertical="center"/>
      <protection/>
    </xf>
    <xf numFmtId="0" fontId="12" fillId="33" borderId="12" xfId="47" applyFont="1" applyFill="1" applyBorder="1" applyAlignment="1">
      <alignment vertical="center"/>
      <protection/>
    </xf>
    <xf numFmtId="0" fontId="12" fillId="33" borderId="14" xfId="47" applyFont="1" applyFill="1" applyBorder="1" applyAlignment="1">
      <alignment vertical="center"/>
      <protection/>
    </xf>
    <xf numFmtId="0" fontId="12" fillId="33" borderId="13" xfId="47" applyFont="1" applyFill="1" applyBorder="1" applyAlignment="1">
      <alignment vertical="center"/>
      <protection/>
    </xf>
    <xf numFmtId="0" fontId="12" fillId="33" borderId="13" xfId="47" applyFont="1" applyFill="1" applyBorder="1" applyAlignment="1">
      <alignment horizontal="center" vertical="center"/>
      <protection/>
    </xf>
    <xf numFmtId="0" fontId="11" fillId="33" borderId="15" xfId="47" applyFont="1" applyFill="1" applyBorder="1" applyAlignment="1">
      <alignment vertical="center"/>
      <protection/>
    </xf>
    <xf numFmtId="0" fontId="11" fillId="33" borderId="11" xfId="47" applyFont="1" applyFill="1" applyBorder="1" applyAlignment="1">
      <alignment vertical="center"/>
      <protection/>
    </xf>
    <xf numFmtId="166" fontId="12" fillId="33" borderId="0" xfId="47" applyNumberFormat="1" applyFont="1" applyFill="1" applyBorder="1" applyAlignment="1">
      <alignment vertical="center"/>
      <protection/>
    </xf>
    <xf numFmtId="166" fontId="11" fillId="33" borderId="0" xfId="47" applyNumberFormat="1" applyFont="1" applyFill="1" applyBorder="1" applyAlignment="1">
      <alignment horizontal="center" vertical="center"/>
      <protection/>
    </xf>
    <xf numFmtId="166" fontId="12" fillId="33" borderId="0" xfId="47" applyNumberFormat="1" applyFont="1" applyFill="1" applyBorder="1">
      <alignment/>
      <protection/>
    </xf>
    <xf numFmtId="0" fontId="12" fillId="33" borderId="0" xfId="47" applyFont="1" applyFill="1" applyAlignment="1">
      <alignment vertical="center" wrapText="1"/>
      <protection/>
    </xf>
    <xf numFmtId="0" fontId="12" fillId="33" borderId="0" xfId="47" applyFont="1" applyFill="1" applyBorder="1" applyAlignment="1">
      <alignment horizontal="right" vertical="center"/>
      <protection/>
    </xf>
    <xf numFmtId="0" fontId="57" fillId="33" borderId="0" xfId="47" applyFont="1" applyFill="1" applyAlignment="1">
      <alignment horizontal="center" vertical="center"/>
      <protection/>
    </xf>
    <xf numFmtId="49" fontId="57" fillId="33" borderId="0" xfId="47" applyNumberFormat="1" applyFont="1" applyFill="1" applyBorder="1" applyAlignment="1">
      <alignment/>
      <protection/>
    </xf>
    <xf numFmtId="49" fontId="57" fillId="33" borderId="0" xfId="47" applyNumberFormat="1" applyFont="1" applyFill="1" applyBorder="1" applyAlignment="1">
      <alignment horizontal="left"/>
      <protection/>
    </xf>
    <xf numFmtId="168" fontId="12" fillId="33" borderId="0" xfId="47" applyNumberFormat="1" applyFont="1" applyFill="1" applyBorder="1">
      <alignment/>
      <protection/>
    </xf>
    <xf numFmtId="0" fontId="12" fillId="33" borderId="16" xfId="47" applyFont="1" applyFill="1" applyBorder="1" applyAlignment="1">
      <alignment vertical="center" wrapText="1"/>
      <protection/>
    </xf>
    <xf numFmtId="0" fontId="12" fillId="33" borderId="12" xfId="47" applyFont="1" applyFill="1" applyBorder="1" applyAlignment="1">
      <alignment vertical="center" wrapText="1"/>
      <protection/>
    </xf>
    <xf numFmtId="0" fontId="12" fillId="33" borderId="0" xfId="47" applyFont="1" applyFill="1" applyBorder="1" applyAlignment="1">
      <alignment vertical="center" wrapText="1"/>
      <protection/>
    </xf>
    <xf numFmtId="49" fontId="12" fillId="33" borderId="17" xfId="0" applyNumberFormat="1" applyFont="1" applyFill="1" applyBorder="1" applyAlignment="1">
      <alignment vertical="center" wrapText="1"/>
    </xf>
    <xf numFmtId="0" fontId="12" fillId="33" borderId="12" xfId="47" applyNumberFormat="1" applyFont="1" applyFill="1" applyBorder="1" applyAlignment="1">
      <alignment vertical="center"/>
      <protection/>
    </xf>
    <xf numFmtId="0" fontId="12" fillId="33" borderId="17" xfId="0" applyFont="1" applyFill="1" applyBorder="1" applyAlignment="1">
      <alignment horizontal="justify" vertical="center"/>
    </xf>
    <xf numFmtId="0" fontId="12" fillId="33" borderId="18" xfId="47" applyFont="1" applyFill="1" applyBorder="1" applyAlignment="1">
      <alignment vertical="center" wrapText="1"/>
      <protection/>
    </xf>
    <xf numFmtId="0" fontId="12" fillId="33" borderId="14" xfId="47" applyFont="1" applyFill="1" applyBorder="1" applyAlignment="1">
      <alignment vertical="center" wrapText="1"/>
      <protection/>
    </xf>
    <xf numFmtId="0" fontId="12" fillId="33" borderId="13" xfId="47" applyFont="1" applyFill="1" applyBorder="1" applyAlignment="1">
      <alignment vertical="center" wrapText="1"/>
      <protection/>
    </xf>
    <xf numFmtId="0" fontId="12" fillId="33" borderId="0" xfId="47" applyFont="1" applyFill="1" applyBorder="1" applyAlignment="1">
      <alignment horizontal="center" vertical="center" wrapText="1"/>
      <protection/>
    </xf>
    <xf numFmtId="0" fontId="12" fillId="33" borderId="0" xfId="47" applyFont="1" applyFill="1" applyBorder="1" applyAlignment="1">
      <alignment horizontal="left" vertical="center"/>
      <protection/>
    </xf>
    <xf numFmtId="0" fontId="11" fillId="34" borderId="19" xfId="47" applyFont="1" applyFill="1" applyBorder="1" applyAlignment="1">
      <alignment horizontal="center" vertical="center"/>
      <protection/>
    </xf>
    <xf numFmtId="43" fontId="11" fillId="34" borderId="15" xfId="64" applyFont="1" applyFill="1" applyBorder="1" applyAlignment="1">
      <alignment horizontal="center" vertical="center" wrapText="1"/>
    </xf>
    <xf numFmtId="0" fontId="11" fillId="34" borderId="11" xfId="47" applyNumberFormat="1" applyFont="1" applyFill="1" applyBorder="1" applyAlignment="1">
      <alignment/>
      <protection/>
    </xf>
    <xf numFmtId="166" fontId="11" fillId="34" borderId="15" xfId="64" applyNumberFormat="1" applyFont="1" applyFill="1" applyBorder="1" applyAlignment="1">
      <alignment vertical="center"/>
    </xf>
    <xf numFmtId="166" fontId="11" fillId="34" borderId="11" xfId="64" applyNumberFormat="1" applyFont="1" applyFill="1" applyBorder="1" applyAlignment="1">
      <alignment vertical="center"/>
    </xf>
    <xf numFmtId="0" fontId="11" fillId="34" borderId="11" xfId="47" applyNumberFormat="1" applyFont="1" applyFill="1" applyBorder="1" applyAlignment="1">
      <alignment vertical="center"/>
      <protection/>
    </xf>
    <xf numFmtId="37" fontId="12" fillId="34" borderId="15" xfId="47" applyNumberFormat="1" applyFont="1" applyFill="1" applyBorder="1" applyAlignment="1">
      <alignment vertical="center"/>
      <protection/>
    </xf>
    <xf numFmtId="37" fontId="12" fillId="34" borderId="11" xfId="47" applyNumberFormat="1" applyFont="1" applyFill="1" applyBorder="1" applyAlignment="1">
      <alignment vertical="center"/>
      <protection/>
    </xf>
    <xf numFmtId="0" fontId="11" fillId="34" borderId="20" xfId="47" applyFont="1" applyFill="1" applyBorder="1" applyAlignment="1">
      <alignment vertical="center" wrapText="1"/>
      <protection/>
    </xf>
    <xf numFmtId="0" fontId="11" fillId="34" borderId="11" xfId="47" applyFont="1" applyFill="1" applyBorder="1" applyAlignment="1">
      <alignment vertical="center"/>
      <protection/>
    </xf>
    <xf numFmtId="0" fontId="12" fillId="34" borderId="11" xfId="47" applyFont="1" applyFill="1" applyBorder="1" applyAlignment="1">
      <alignment vertical="center"/>
      <protection/>
    </xf>
    <xf numFmtId="3" fontId="12" fillId="33" borderId="21" xfId="47" applyNumberFormat="1" applyFont="1" applyFill="1" applyBorder="1" applyAlignment="1">
      <alignment vertical="center"/>
      <protection/>
    </xf>
    <xf numFmtId="0" fontId="12" fillId="33" borderId="10" xfId="47" applyNumberFormat="1" applyFont="1" applyFill="1" applyBorder="1" applyAlignment="1">
      <alignment vertical="center"/>
      <protection/>
    </xf>
    <xf numFmtId="3" fontId="12" fillId="33" borderId="12" xfId="47" applyNumberFormat="1" applyFont="1" applyFill="1" applyBorder="1" applyAlignment="1">
      <alignment vertical="center"/>
      <protection/>
    </xf>
    <xf numFmtId="166" fontId="12" fillId="33" borderId="14" xfId="64" applyNumberFormat="1" applyFont="1" applyFill="1" applyBorder="1" applyAlignment="1">
      <alignment vertical="center"/>
    </xf>
    <xf numFmtId="166" fontId="12" fillId="33" borderId="13" xfId="64" applyNumberFormat="1" applyFont="1" applyFill="1" applyBorder="1" applyAlignment="1">
      <alignment vertical="center"/>
    </xf>
    <xf numFmtId="3" fontId="12" fillId="33" borderId="12" xfId="47" applyNumberFormat="1" applyFont="1" applyFill="1" applyBorder="1" applyAlignment="1">
      <alignment vertical="center" wrapText="1"/>
      <protection/>
    </xf>
    <xf numFmtId="4" fontId="12" fillId="33" borderId="0" xfId="47" applyNumberFormat="1" applyFont="1" applyFill="1" applyAlignment="1">
      <alignment vertical="center"/>
      <protection/>
    </xf>
    <xf numFmtId="4" fontId="12" fillId="33" borderId="0" xfId="47" applyNumberFormat="1" applyFont="1" applyFill="1" applyAlignment="1">
      <alignment vertical="center" wrapText="1"/>
      <protection/>
    </xf>
    <xf numFmtId="3" fontId="12" fillId="33" borderId="0" xfId="47" applyNumberFormat="1" applyFont="1" applyFill="1" applyBorder="1" applyAlignment="1">
      <alignment vertical="center"/>
      <protection/>
    </xf>
    <xf numFmtId="0" fontId="3" fillId="33" borderId="15" xfId="47" applyFont="1" applyFill="1" applyBorder="1" applyAlignment="1">
      <alignment vertical="center" wrapText="1"/>
      <protection/>
    </xf>
    <xf numFmtId="0" fontId="3" fillId="33" borderId="11" xfId="47" applyFont="1" applyFill="1" applyBorder="1" applyAlignment="1">
      <alignment vertical="center" wrapText="1"/>
      <protection/>
    </xf>
    <xf numFmtId="0" fontId="3" fillId="33" borderId="20" xfId="47" applyFont="1" applyFill="1" applyBorder="1" applyAlignment="1">
      <alignment horizontal="left" vertical="center"/>
      <protection/>
    </xf>
    <xf numFmtId="166" fontId="3" fillId="33" borderId="19" xfId="47" applyNumberFormat="1" applyFont="1" applyFill="1" applyBorder="1" applyAlignment="1">
      <alignment horizontal="center" vertical="center"/>
      <protection/>
    </xf>
    <xf numFmtId="168" fontId="3" fillId="33" borderId="19" xfId="64" applyNumberFormat="1" applyFont="1" applyFill="1" applyBorder="1" applyAlignment="1">
      <alignment horizontal="center" vertical="center"/>
    </xf>
    <xf numFmtId="0" fontId="4" fillId="33" borderId="11" xfId="47" applyFont="1" applyFill="1" applyBorder="1" applyAlignment="1">
      <alignment horizontal="left" vertical="center"/>
      <protection/>
    </xf>
    <xf numFmtId="0" fontId="4" fillId="33" borderId="15" xfId="47" applyFont="1" applyFill="1" applyBorder="1" applyAlignment="1">
      <alignment horizontal="center" vertical="center"/>
      <protection/>
    </xf>
    <xf numFmtId="0" fontId="4" fillId="33" borderId="11" xfId="47" applyFont="1" applyFill="1" applyBorder="1" applyAlignment="1">
      <alignment horizontal="center" vertical="center"/>
      <protection/>
    </xf>
    <xf numFmtId="43" fontId="4" fillId="34" borderId="15" xfId="64" applyFont="1" applyFill="1" applyBorder="1" applyAlignment="1">
      <alignment horizontal="center" vertical="center"/>
    </xf>
    <xf numFmtId="0" fontId="4" fillId="34" borderId="20" xfId="47" applyFont="1" applyFill="1" applyBorder="1" applyAlignment="1">
      <alignment horizontal="left" vertical="center"/>
      <protection/>
    </xf>
    <xf numFmtId="166" fontId="4" fillId="34" borderId="19" xfId="47" applyNumberFormat="1" applyFont="1" applyFill="1" applyBorder="1" applyAlignment="1">
      <alignment horizontal="center" vertical="center"/>
      <protection/>
    </xf>
    <xf numFmtId="166" fontId="4" fillId="34" borderId="11" xfId="64" applyNumberFormat="1" applyFont="1" applyFill="1" applyBorder="1" applyAlignment="1">
      <alignment vertical="center"/>
    </xf>
    <xf numFmtId="168" fontId="14" fillId="33" borderId="0" xfId="47" applyNumberFormat="1" applyFont="1" applyFill="1" applyBorder="1" applyAlignment="1">
      <alignment horizontal="center" vertical="center"/>
      <protection/>
    </xf>
    <xf numFmtId="0" fontId="12" fillId="33" borderId="0" xfId="47" applyFont="1" applyFill="1" applyAlignment="1">
      <alignment horizontal="center"/>
      <protection/>
    </xf>
    <xf numFmtId="0" fontId="12" fillId="33" borderId="0" xfId="47" applyFont="1" applyFill="1" applyBorder="1" applyAlignment="1">
      <alignment horizontal="center" vertical="center"/>
      <protection/>
    </xf>
    <xf numFmtId="0" fontId="12" fillId="33" borderId="0" xfId="47" applyFont="1" applyFill="1" applyAlignment="1">
      <alignment horizontal="right"/>
      <protection/>
    </xf>
    <xf numFmtId="164" fontId="12" fillId="33" borderId="0" xfId="47" applyNumberFormat="1" applyFont="1" applyFill="1" applyAlignment="1">
      <alignment horizontal="right" vertical="center"/>
      <protection/>
    </xf>
    <xf numFmtId="49" fontId="12" fillId="33" borderId="0" xfId="64" applyNumberFormat="1" applyFont="1" applyFill="1" applyAlignment="1">
      <alignment horizontal="right" vertical="center"/>
    </xf>
    <xf numFmtId="0" fontId="12" fillId="33" borderId="0" xfId="47" applyFont="1" applyFill="1" applyAlignment="1">
      <alignment horizontal="right" vertical="center"/>
      <protection/>
    </xf>
    <xf numFmtId="0" fontId="12" fillId="33" borderId="0" xfId="47" applyFont="1" applyFill="1" applyBorder="1" applyAlignment="1">
      <alignment horizontal="center" vertical="center"/>
      <protection/>
    </xf>
    <xf numFmtId="0" fontId="12" fillId="33" borderId="0" xfId="47" applyFont="1" applyFill="1" applyBorder="1" applyAlignment="1">
      <alignment horizontal="center" vertical="center"/>
      <protection/>
    </xf>
    <xf numFmtId="168" fontId="12" fillId="33" borderId="0" xfId="47" applyNumberFormat="1" applyFont="1" applyFill="1" applyAlignment="1">
      <alignment vertical="center"/>
      <protection/>
    </xf>
    <xf numFmtId="168" fontId="12" fillId="33" borderId="0" xfId="47" applyNumberFormat="1" applyFont="1" applyFill="1" applyBorder="1" applyAlignment="1">
      <alignment vertical="center"/>
      <protection/>
    </xf>
    <xf numFmtId="168" fontId="3" fillId="33" borderId="0" xfId="47" applyNumberFormat="1" applyFont="1" applyFill="1" applyBorder="1" applyAlignment="1">
      <alignment horizontal="center" vertical="center"/>
      <protection/>
    </xf>
    <xf numFmtId="166" fontId="12" fillId="33" borderId="0" xfId="47" applyNumberFormat="1" applyFont="1" applyFill="1">
      <alignment/>
      <protection/>
    </xf>
    <xf numFmtId="168" fontId="12" fillId="33" borderId="0" xfId="64" applyNumberFormat="1" applyFont="1" applyFill="1" applyBorder="1" applyAlignment="1">
      <alignment/>
    </xf>
    <xf numFmtId="49" fontId="58" fillId="33" borderId="0" xfId="47" applyNumberFormat="1" applyFont="1" applyFill="1" applyBorder="1">
      <alignment/>
      <protection/>
    </xf>
    <xf numFmtId="0" fontId="11" fillId="34" borderId="11" xfId="47" applyNumberFormat="1" applyFont="1" applyFill="1" applyBorder="1" applyAlignment="1">
      <alignment vertical="center" wrapText="1"/>
      <protection/>
    </xf>
    <xf numFmtId="0" fontId="11" fillId="34" borderId="20" xfId="47" applyNumberFormat="1" applyFont="1" applyFill="1" applyBorder="1" applyAlignment="1">
      <alignment/>
      <protection/>
    </xf>
    <xf numFmtId="166" fontId="4" fillId="33" borderId="11" xfId="64" applyNumberFormat="1" applyFont="1" applyFill="1" applyBorder="1" applyAlignment="1">
      <alignment vertical="center"/>
    </xf>
    <xf numFmtId="0" fontId="11" fillId="33" borderId="11" xfId="47" applyNumberFormat="1" applyFont="1" applyFill="1" applyBorder="1" applyAlignment="1">
      <alignment vertical="center"/>
      <protection/>
    </xf>
    <xf numFmtId="0" fontId="11" fillId="33" borderId="13" xfId="47" applyNumberFormat="1" applyFont="1" applyFill="1" applyBorder="1" applyAlignment="1">
      <alignment vertical="center"/>
      <protection/>
    </xf>
    <xf numFmtId="167" fontId="11" fillId="33" borderId="15" xfId="64" applyNumberFormat="1" applyFont="1" applyFill="1" applyBorder="1" applyAlignment="1">
      <alignment/>
    </xf>
    <xf numFmtId="167" fontId="11" fillId="33" borderId="11" xfId="64" applyNumberFormat="1" applyFont="1" applyFill="1" applyBorder="1" applyAlignment="1">
      <alignment/>
    </xf>
    <xf numFmtId="4" fontId="12" fillId="33" borderId="0" xfId="47" applyNumberFormat="1" applyFont="1" applyFill="1" applyAlignment="1">
      <alignment horizontal="center" vertical="center"/>
      <protection/>
    </xf>
    <xf numFmtId="168" fontId="59" fillId="0" borderId="15" xfId="64" applyNumberFormat="1" applyFont="1" applyFill="1" applyBorder="1" applyAlignment="1">
      <alignment horizontal="right" vertical="center"/>
    </xf>
    <xf numFmtId="168" fontId="3" fillId="0" borderId="19" xfId="64" applyNumberFormat="1" applyFont="1" applyFill="1" applyBorder="1" applyAlignment="1">
      <alignment horizontal="center" vertical="center"/>
    </xf>
    <xf numFmtId="3" fontId="12" fillId="33" borderId="0" xfId="47" applyNumberFormat="1" applyFont="1" applyFill="1" applyBorder="1">
      <alignment/>
      <protection/>
    </xf>
    <xf numFmtId="0" fontId="60" fillId="35" borderId="0" xfId="47" applyFont="1" applyFill="1" applyAlignment="1">
      <alignment horizontal="left" vertical="center"/>
      <protection/>
    </xf>
    <xf numFmtId="166" fontId="3" fillId="33" borderId="20" xfId="47" applyNumberFormat="1" applyFont="1" applyFill="1" applyBorder="1" applyAlignment="1">
      <alignment vertical="center" wrapText="1"/>
      <protection/>
    </xf>
    <xf numFmtId="168" fontId="59" fillId="33" borderId="11" xfId="64" applyNumberFormat="1" applyFont="1" applyFill="1" applyBorder="1" applyAlignment="1">
      <alignment vertical="center" wrapText="1"/>
    </xf>
    <xf numFmtId="0" fontId="11" fillId="34" borderId="15" xfId="47" applyFont="1" applyFill="1" applyBorder="1" applyAlignment="1">
      <alignment horizontal="center" vertical="center" wrapText="1"/>
      <protection/>
    </xf>
    <xf numFmtId="0" fontId="11" fillId="34" borderId="19" xfId="47" applyFont="1" applyFill="1" applyBorder="1" applyAlignment="1">
      <alignment horizontal="center" vertical="center" wrapText="1"/>
      <protection/>
    </xf>
    <xf numFmtId="0" fontId="12" fillId="33" borderId="0" xfId="47" applyFont="1" applyFill="1" applyBorder="1" applyAlignment="1">
      <alignment horizontal="center" vertical="center"/>
      <protection/>
    </xf>
    <xf numFmtId="0" fontId="4" fillId="34" borderId="19" xfId="47" applyFont="1" applyFill="1" applyBorder="1" applyAlignment="1">
      <alignment horizontal="center" vertical="center"/>
      <protection/>
    </xf>
    <xf numFmtId="166" fontId="4" fillId="34" borderId="15" xfId="47" applyNumberFormat="1" applyFont="1" applyFill="1" applyBorder="1" applyAlignment="1">
      <alignment horizontal="center" vertical="center"/>
      <protection/>
    </xf>
    <xf numFmtId="0" fontId="10" fillId="33" borderId="0" xfId="47" applyFont="1" applyFill="1" applyAlignment="1">
      <alignment horizontal="left" vertical="center" wrapText="1" indent="3"/>
      <protection/>
    </xf>
    <xf numFmtId="0" fontId="12" fillId="33" borderId="0" xfId="47" applyFont="1" applyFill="1" applyBorder="1" applyAlignment="1">
      <alignment horizontal="center" vertical="center"/>
      <protection/>
    </xf>
    <xf numFmtId="43" fontId="12" fillId="33" borderId="10" xfId="64" applyNumberFormat="1" applyFont="1" applyFill="1" applyBorder="1" applyAlignment="1">
      <alignment vertical="center"/>
    </xf>
    <xf numFmtId="43" fontId="12" fillId="33" borderId="17" xfId="64" applyNumberFormat="1" applyFont="1" applyFill="1" applyBorder="1" applyAlignment="1">
      <alignment/>
    </xf>
    <xf numFmtId="43" fontId="12" fillId="33" borderId="0" xfId="64" applyNumberFormat="1" applyFont="1" applyFill="1" applyBorder="1" applyAlignment="1">
      <alignment vertical="center"/>
    </xf>
    <xf numFmtId="43" fontId="12" fillId="33" borderId="18" xfId="64" applyNumberFormat="1" applyFont="1" applyFill="1" applyBorder="1" applyAlignment="1">
      <alignment/>
    </xf>
    <xf numFmtId="0" fontId="10" fillId="33" borderId="0" xfId="47" applyFont="1" applyFill="1" applyAlignment="1">
      <alignment vertical="center" wrapText="1"/>
      <protection/>
    </xf>
    <xf numFmtId="0" fontId="3" fillId="33" borderId="20" xfId="47" applyFont="1" applyFill="1" applyBorder="1" applyAlignment="1">
      <alignment vertical="center" wrapText="1"/>
      <protection/>
    </xf>
    <xf numFmtId="0" fontId="12" fillId="0" borderId="0" xfId="47" applyNumberFormat="1" applyFont="1" applyFill="1" applyBorder="1" applyAlignment="1">
      <alignment vertical="center"/>
      <protection/>
    </xf>
    <xf numFmtId="0" fontId="12" fillId="0" borderId="16" xfId="47" applyFont="1" applyFill="1" applyBorder="1" applyAlignment="1">
      <alignment vertical="center"/>
      <protection/>
    </xf>
    <xf numFmtId="0" fontId="12" fillId="0" borderId="17" xfId="47" applyFont="1" applyFill="1" applyBorder="1" applyAlignment="1">
      <alignment vertical="center"/>
      <protection/>
    </xf>
    <xf numFmtId="0" fontId="12" fillId="0" borderId="0" xfId="47" applyFont="1" applyFill="1" applyBorder="1" applyAlignment="1">
      <alignment horizontal="center" vertical="center"/>
      <protection/>
    </xf>
    <xf numFmtId="0" fontId="12" fillId="0" borderId="10" xfId="47" applyFont="1" applyFill="1" applyBorder="1" applyAlignment="1">
      <alignment vertical="center"/>
      <protection/>
    </xf>
    <xf numFmtId="0" fontId="12" fillId="0" borderId="0" xfId="47" applyFont="1" applyFill="1" applyBorder="1" applyAlignment="1">
      <alignment vertical="center"/>
      <protection/>
    </xf>
    <xf numFmtId="0" fontId="11" fillId="0" borderId="0" xfId="47" applyNumberFormat="1" applyFont="1" applyFill="1" applyBorder="1" applyAlignment="1">
      <alignment/>
      <protection/>
    </xf>
    <xf numFmtId="0" fontId="12" fillId="0" borderId="0" xfId="47" applyNumberFormat="1" applyFont="1" applyFill="1" applyBorder="1" applyAlignment="1">
      <alignment/>
      <protection/>
    </xf>
    <xf numFmtId="0" fontId="12" fillId="0" borderId="0" xfId="47" applyNumberFormat="1" applyFont="1" applyFill="1" applyBorder="1" applyAlignment="1">
      <alignment horizontal="left" indent="1"/>
      <protection/>
    </xf>
    <xf numFmtId="0" fontId="12" fillId="0" borderId="0" xfId="47" applyNumberFormat="1" applyFont="1" applyFill="1" applyBorder="1" applyAlignment="1">
      <alignment horizontal="left"/>
      <protection/>
    </xf>
    <xf numFmtId="0" fontId="11" fillId="0" borderId="11" xfId="47" applyNumberFormat="1" applyFont="1" applyFill="1" applyBorder="1" applyAlignment="1">
      <alignment/>
      <protection/>
    </xf>
    <xf numFmtId="49" fontId="12" fillId="0" borderId="0" xfId="47" applyNumberFormat="1" applyFont="1" applyFill="1" applyBorder="1" applyAlignment="1">
      <alignment horizontal="left" indent="4"/>
      <protection/>
    </xf>
    <xf numFmtId="49" fontId="12" fillId="0" borderId="0" xfId="48" applyNumberFormat="1" applyFont="1" applyFill="1" applyBorder="1" applyAlignment="1">
      <alignment horizontal="left" wrapText="1" indent="4"/>
      <protection/>
    </xf>
    <xf numFmtId="0" fontId="12" fillId="0" borderId="0" xfId="47" applyNumberFormat="1" applyFont="1" applyFill="1" applyBorder="1" applyAlignment="1">
      <alignment horizontal="left" indent="2"/>
      <protection/>
    </xf>
    <xf numFmtId="0" fontId="12" fillId="0" borderId="0" xfId="47" applyNumberFormat="1" applyFont="1" applyFill="1" applyBorder="1" applyAlignment="1">
      <alignment horizontal="left" indent="4"/>
      <protection/>
    </xf>
    <xf numFmtId="0" fontId="12" fillId="0" borderId="0" xfId="47" applyFont="1" applyFill="1" applyAlignment="1">
      <alignment horizontal="left" indent="4"/>
      <protection/>
    </xf>
    <xf numFmtId="165" fontId="11" fillId="33" borderId="11" xfId="64" applyNumberFormat="1" applyFont="1" applyFill="1" applyBorder="1" applyAlignment="1">
      <alignment vertical="center"/>
    </xf>
    <xf numFmtId="165" fontId="11" fillId="34" borderId="11" xfId="64" applyNumberFormat="1" applyFont="1" applyFill="1" applyBorder="1" applyAlignment="1">
      <alignment vertical="center"/>
    </xf>
    <xf numFmtId="165" fontId="11" fillId="33" borderId="22" xfId="64" applyNumberFormat="1" applyFont="1" applyFill="1" applyBorder="1" applyAlignment="1">
      <alignment vertical="center" wrapText="1"/>
    </xf>
    <xf numFmtId="165" fontId="11" fillId="33" borderId="12" xfId="64" applyNumberFormat="1" applyFont="1" applyFill="1" applyBorder="1" applyAlignment="1">
      <alignment vertical="center"/>
    </xf>
    <xf numFmtId="165" fontId="11" fillId="33" borderId="21" xfId="64" applyNumberFormat="1" applyFont="1" applyFill="1" applyBorder="1" applyAlignment="1">
      <alignment vertical="center"/>
    </xf>
    <xf numFmtId="165" fontId="11" fillId="33" borderId="16" xfId="64" applyNumberFormat="1" applyFont="1" applyFill="1" applyBorder="1" applyAlignment="1">
      <alignment vertical="center"/>
    </xf>
    <xf numFmtId="165" fontId="12" fillId="33" borderId="22" xfId="64" applyNumberFormat="1" applyFont="1" applyFill="1" applyBorder="1" applyAlignment="1">
      <alignment vertical="center" wrapText="1"/>
    </xf>
    <xf numFmtId="165" fontId="12" fillId="33" borderId="12" xfId="64" applyNumberFormat="1" applyFont="1" applyFill="1" applyBorder="1" applyAlignment="1">
      <alignment vertical="center"/>
    </xf>
    <xf numFmtId="165" fontId="12" fillId="33" borderId="17" xfId="64" applyNumberFormat="1" applyFont="1" applyFill="1" applyBorder="1" applyAlignment="1">
      <alignment vertical="center"/>
    </xf>
    <xf numFmtId="165" fontId="12" fillId="33" borderId="22" xfId="64" applyNumberFormat="1" applyFont="1" applyFill="1" applyBorder="1" applyAlignment="1">
      <alignment vertical="center"/>
    </xf>
    <xf numFmtId="165" fontId="11" fillId="33" borderId="17" xfId="64" applyNumberFormat="1" applyFont="1" applyFill="1" applyBorder="1" applyAlignment="1">
      <alignment vertical="center"/>
    </xf>
    <xf numFmtId="165" fontId="11" fillId="33" borderId="12" xfId="64" applyNumberFormat="1" applyFont="1" applyFill="1" applyBorder="1" applyAlignment="1">
      <alignment horizontal="center" vertical="center"/>
    </xf>
    <xf numFmtId="165" fontId="12" fillId="33" borderId="14" xfId="64" applyNumberFormat="1" applyFont="1" applyFill="1" applyBorder="1" applyAlignment="1">
      <alignment vertical="center"/>
    </xf>
    <xf numFmtId="165" fontId="12" fillId="33" borderId="18" xfId="64" applyNumberFormat="1" applyFont="1" applyFill="1" applyBorder="1" applyAlignment="1">
      <alignment vertical="center"/>
    </xf>
    <xf numFmtId="165" fontId="11" fillId="34" borderId="19" xfId="64" applyNumberFormat="1" applyFont="1" applyFill="1" applyBorder="1" applyAlignment="1">
      <alignment vertical="center" wrapText="1"/>
    </xf>
    <xf numFmtId="165" fontId="11" fillId="34" borderId="15" xfId="64" applyNumberFormat="1" applyFont="1" applyFill="1" applyBorder="1" applyAlignment="1">
      <alignment vertical="center"/>
    </xf>
    <xf numFmtId="165" fontId="11" fillId="34" borderId="20" xfId="64" applyNumberFormat="1" applyFont="1" applyFill="1" applyBorder="1" applyAlignment="1">
      <alignment vertical="center"/>
    </xf>
    <xf numFmtId="165" fontId="11" fillId="34" borderId="21" xfId="64" applyNumberFormat="1" applyFont="1" applyFill="1" applyBorder="1" applyAlignment="1">
      <alignment vertical="center"/>
    </xf>
    <xf numFmtId="165" fontId="61" fillId="33" borderId="23" xfId="64" applyNumberFormat="1" applyFont="1" applyFill="1" applyBorder="1" applyAlignment="1">
      <alignment vertical="center"/>
    </xf>
    <xf numFmtId="165" fontId="11" fillId="33" borderId="10" xfId="64" applyNumberFormat="1" applyFont="1" applyFill="1" applyBorder="1" applyAlignment="1">
      <alignment vertical="center"/>
    </xf>
    <xf numFmtId="165" fontId="62" fillId="33" borderId="22" xfId="64" applyNumberFormat="1" applyFont="1" applyFill="1" applyBorder="1" applyAlignment="1">
      <alignment vertical="center"/>
    </xf>
    <xf numFmtId="165" fontId="12" fillId="33" borderId="0" xfId="64" applyNumberFormat="1" applyFont="1" applyFill="1" applyBorder="1" applyAlignment="1">
      <alignment vertical="center"/>
    </xf>
    <xf numFmtId="165" fontId="62" fillId="33" borderId="12" xfId="0" applyNumberFormat="1" applyFont="1" applyFill="1" applyBorder="1" applyAlignment="1">
      <alignment vertical="center"/>
    </xf>
    <xf numFmtId="165" fontId="62" fillId="33" borderId="0" xfId="0" applyNumberFormat="1" applyFont="1" applyFill="1" applyBorder="1" applyAlignment="1">
      <alignment vertical="center"/>
    </xf>
    <xf numFmtId="165" fontId="61" fillId="33" borderId="22" xfId="64" applyNumberFormat="1" applyFont="1" applyFill="1" applyBorder="1" applyAlignment="1">
      <alignment vertical="center"/>
    </xf>
    <xf numFmtId="165" fontId="11" fillId="33" borderId="0" xfId="64" applyNumberFormat="1" applyFont="1" applyFill="1" applyBorder="1" applyAlignment="1">
      <alignment vertical="center"/>
    </xf>
    <xf numFmtId="165" fontId="61" fillId="33" borderId="24" xfId="64" applyNumberFormat="1" applyFont="1" applyFill="1" applyBorder="1" applyAlignment="1">
      <alignment vertical="center"/>
    </xf>
    <xf numFmtId="165" fontId="11" fillId="33" borderId="14" xfId="64" applyNumberFormat="1" applyFont="1" applyFill="1" applyBorder="1" applyAlignment="1">
      <alignment vertical="center"/>
    </xf>
    <xf numFmtId="165" fontId="11" fillId="33" borderId="13" xfId="64" applyNumberFormat="1" applyFont="1" applyFill="1" applyBorder="1" applyAlignment="1">
      <alignment vertical="center"/>
    </xf>
    <xf numFmtId="165" fontId="61" fillId="34" borderId="24" xfId="64" applyNumberFormat="1" applyFont="1" applyFill="1" applyBorder="1" applyAlignment="1">
      <alignment/>
    </xf>
    <xf numFmtId="165" fontId="11" fillId="34" borderId="15" xfId="64" applyNumberFormat="1" applyFont="1" applyFill="1" applyBorder="1" applyAlignment="1">
      <alignment/>
    </xf>
    <xf numFmtId="165" fontId="11" fillId="34" borderId="11" xfId="64" applyNumberFormat="1" applyFont="1" applyFill="1" applyBorder="1" applyAlignment="1">
      <alignment/>
    </xf>
    <xf numFmtId="165" fontId="4" fillId="33" borderId="0" xfId="47" applyNumberFormat="1" applyFont="1" applyFill="1" applyBorder="1" applyAlignment="1">
      <alignment horizontal="center" vertical="center"/>
      <protection/>
    </xf>
    <xf numFmtId="165" fontId="3" fillId="33" borderId="0" xfId="47" applyNumberFormat="1" applyFont="1" applyFill="1" applyBorder="1" applyAlignment="1">
      <alignment horizontal="center" vertical="center"/>
      <protection/>
    </xf>
    <xf numFmtId="165" fontId="3" fillId="33" borderId="0" xfId="47" applyNumberFormat="1" applyFont="1" applyFill="1" applyBorder="1">
      <alignment/>
      <protection/>
    </xf>
    <xf numFmtId="165" fontId="3" fillId="33" borderId="0" xfId="47" applyNumberFormat="1" applyFont="1" applyFill="1">
      <alignment/>
      <protection/>
    </xf>
    <xf numFmtId="165" fontId="12" fillId="33" borderId="0" xfId="47" applyNumberFormat="1" applyFont="1" applyFill="1" applyBorder="1">
      <alignment/>
      <protection/>
    </xf>
    <xf numFmtId="165" fontId="12" fillId="33" borderId="0" xfId="47" applyNumberFormat="1" applyFont="1" applyFill="1">
      <alignment/>
      <protection/>
    </xf>
    <xf numFmtId="43" fontId="12" fillId="33" borderId="13" xfId="64" applyNumberFormat="1" applyFont="1" applyFill="1" applyBorder="1" applyAlignment="1">
      <alignment vertical="center"/>
    </xf>
    <xf numFmtId="165" fontId="12" fillId="33" borderId="0" xfId="47" applyNumberFormat="1" applyFont="1" applyFill="1" applyBorder="1" applyAlignment="1">
      <alignment horizontal="center" vertical="center"/>
      <protection/>
    </xf>
    <xf numFmtId="165" fontId="57" fillId="33" borderId="0" xfId="47" applyNumberFormat="1" applyFont="1" applyFill="1" applyBorder="1">
      <alignment/>
      <protection/>
    </xf>
    <xf numFmtId="165" fontId="57" fillId="33" borderId="0" xfId="47" applyNumberFormat="1" applyFont="1" applyFill="1" applyBorder="1" applyAlignment="1">
      <alignment wrapText="1"/>
      <protection/>
    </xf>
    <xf numFmtId="165" fontId="57" fillId="33" borderId="0" xfId="47" applyNumberFormat="1" applyFont="1" applyFill="1" applyBorder="1" applyAlignment="1">
      <alignment horizontal="left" wrapText="1"/>
      <protection/>
    </xf>
    <xf numFmtId="165" fontId="12" fillId="33" borderId="0" xfId="47" applyNumberFormat="1" applyFont="1" applyFill="1" applyBorder="1" applyAlignment="1">
      <alignment vertical="center"/>
      <protection/>
    </xf>
    <xf numFmtId="165" fontId="11" fillId="34" borderId="11" xfId="47" applyNumberFormat="1" applyFont="1" applyFill="1" applyBorder="1" applyAlignment="1">
      <alignment/>
      <protection/>
    </xf>
    <xf numFmtId="165" fontId="11" fillId="34" borderId="11" xfId="47" applyNumberFormat="1" applyFont="1" applyFill="1" applyBorder="1" applyAlignment="1">
      <alignment vertical="center"/>
      <protection/>
    </xf>
    <xf numFmtId="165" fontId="12" fillId="33" borderId="13" xfId="47" applyNumberFormat="1" applyFont="1" applyFill="1" applyBorder="1" applyAlignment="1">
      <alignment horizontal="center" vertical="center"/>
      <protection/>
    </xf>
    <xf numFmtId="165" fontId="12" fillId="33" borderId="21" xfId="47" applyNumberFormat="1" applyFont="1" applyFill="1" applyBorder="1" applyAlignment="1">
      <alignment vertical="center"/>
      <protection/>
    </xf>
    <xf numFmtId="165" fontId="12" fillId="33" borderId="16" xfId="64" applyNumberFormat="1" applyFont="1" applyFill="1" applyBorder="1" applyAlignment="1">
      <alignment vertical="center"/>
    </xf>
    <xf numFmtId="165" fontId="12" fillId="33" borderId="12" xfId="47" applyNumberFormat="1" applyFont="1" applyFill="1" applyBorder="1" applyAlignment="1">
      <alignment vertical="center"/>
      <protection/>
    </xf>
    <xf numFmtId="165" fontId="11" fillId="34" borderId="15" xfId="47" applyNumberFormat="1" applyFont="1" applyFill="1" applyBorder="1" applyAlignment="1">
      <alignment vertical="center"/>
      <protection/>
    </xf>
    <xf numFmtId="165" fontId="12" fillId="0" borderId="0" xfId="47" applyNumberFormat="1" applyFont="1" applyFill="1" applyBorder="1" applyAlignment="1">
      <alignment horizontal="center" vertical="center"/>
      <protection/>
    </xf>
    <xf numFmtId="0" fontId="12" fillId="33" borderId="0" xfId="47" applyFont="1" applyFill="1" applyAlignment="1">
      <alignment horizontal="left" indent="2"/>
      <protection/>
    </xf>
    <xf numFmtId="0" fontId="63" fillId="0" borderId="0" xfId="47" applyFont="1" applyFill="1" applyBorder="1" applyAlignment="1">
      <alignment horizontal="center" vertical="center" wrapText="1"/>
      <protection/>
    </xf>
    <xf numFmtId="43" fontId="12" fillId="0" borderId="0" xfId="64" applyFont="1" applyFill="1" applyBorder="1" applyAlignment="1">
      <alignment vertical="center" wrapText="1"/>
    </xf>
    <xf numFmtId="43" fontId="12" fillId="0" borderId="0" xfId="64" applyFont="1" applyFill="1" applyBorder="1" applyAlignment="1">
      <alignment/>
    </xf>
    <xf numFmtId="0" fontId="12" fillId="33" borderId="0" xfId="47" applyFont="1" applyFill="1" applyAlignment="1">
      <alignment horizontal="center" vertical="center" wrapText="1"/>
      <protection/>
    </xf>
    <xf numFmtId="0" fontId="11" fillId="34" borderId="10" xfId="47" applyFont="1" applyFill="1" applyBorder="1" applyAlignment="1">
      <alignment horizontal="center" vertical="center"/>
      <protection/>
    </xf>
    <xf numFmtId="0" fontId="11" fillId="34" borderId="13" xfId="47" applyFont="1" applyFill="1" applyBorder="1" applyAlignment="1">
      <alignment horizontal="center" vertical="center"/>
      <protection/>
    </xf>
    <xf numFmtId="0" fontId="11" fillId="34" borderId="21" xfId="47" applyFont="1" applyFill="1" applyBorder="1" applyAlignment="1">
      <alignment horizontal="center" vertical="center" wrapText="1"/>
      <protection/>
    </xf>
    <xf numFmtId="0" fontId="11" fillId="34" borderId="10" xfId="47" applyFont="1" applyFill="1" applyBorder="1" applyAlignment="1">
      <alignment horizontal="center" vertical="center" wrapText="1"/>
      <protection/>
    </xf>
    <xf numFmtId="3" fontId="11" fillId="34" borderId="10" xfId="47" applyNumberFormat="1" applyFont="1" applyFill="1" applyBorder="1" applyAlignment="1">
      <alignment horizontal="center" vertical="center"/>
      <protection/>
    </xf>
    <xf numFmtId="3" fontId="11" fillId="34" borderId="13" xfId="47" applyNumberFormat="1" applyFont="1" applyFill="1" applyBorder="1" applyAlignment="1">
      <alignment horizontal="center" vertical="center"/>
      <protection/>
    </xf>
    <xf numFmtId="3" fontId="11" fillId="34" borderId="21" xfId="47" applyNumberFormat="1" applyFont="1" applyFill="1" applyBorder="1" applyAlignment="1">
      <alignment horizontal="center" vertical="center"/>
      <protection/>
    </xf>
    <xf numFmtId="3" fontId="11" fillId="34" borderId="14" xfId="47" applyNumberFormat="1" applyFont="1" applyFill="1" applyBorder="1" applyAlignment="1">
      <alignment horizontal="center" vertical="center"/>
      <protection/>
    </xf>
    <xf numFmtId="49" fontId="11" fillId="34" borderId="14" xfId="47" applyNumberFormat="1" applyFont="1" applyFill="1" applyBorder="1" applyAlignment="1">
      <alignment horizontal="center" vertical="center" wrapText="1"/>
      <protection/>
    </xf>
    <xf numFmtId="49" fontId="11" fillId="34" borderId="13" xfId="47" applyNumberFormat="1" applyFont="1" applyFill="1" applyBorder="1" applyAlignment="1">
      <alignment horizontal="center" vertical="center" wrapText="1"/>
      <protection/>
    </xf>
    <xf numFmtId="49" fontId="11" fillId="34" borderId="21" xfId="47" applyNumberFormat="1" applyFont="1" applyFill="1" applyBorder="1" applyAlignment="1">
      <alignment horizontal="center" vertical="center" wrapText="1"/>
      <protection/>
    </xf>
    <xf numFmtId="49" fontId="11" fillId="34" borderId="10" xfId="47" applyNumberFormat="1" applyFont="1" applyFill="1" applyBorder="1" applyAlignment="1">
      <alignment horizontal="center" vertical="center" wrapText="1"/>
      <protection/>
    </xf>
    <xf numFmtId="0" fontId="11" fillId="34" borderId="14" xfId="47" applyFont="1" applyFill="1" applyBorder="1" applyAlignment="1">
      <alignment horizontal="center" vertical="center" wrapText="1"/>
      <protection/>
    </xf>
    <xf numFmtId="0" fontId="11" fillId="34" borderId="13" xfId="47" applyFont="1" applyFill="1" applyBorder="1" applyAlignment="1">
      <alignment horizontal="center" vertical="center" wrapText="1"/>
      <protection/>
    </xf>
    <xf numFmtId="0" fontId="11" fillId="34" borderId="21" xfId="47" applyFont="1" applyFill="1" applyBorder="1" applyAlignment="1">
      <alignment horizontal="center" vertical="center"/>
      <protection/>
    </xf>
    <xf numFmtId="0" fontId="11" fillId="34" borderId="12" xfId="47" applyFont="1" applyFill="1" applyBorder="1" applyAlignment="1">
      <alignment horizontal="center" vertical="center"/>
      <protection/>
    </xf>
    <xf numFmtId="0" fontId="11" fillId="34" borderId="0" xfId="47" applyFont="1" applyFill="1" applyBorder="1" applyAlignment="1">
      <alignment horizontal="center" vertical="center"/>
      <protection/>
    </xf>
    <xf numFmtId="0" fontId="11" fillId="34" borderId="14" xfId="47" applyFont="1" applyFill="1" applyBorder="1" applyAlignment="1">
      <alignment horizontal="center" vertical="center"/>
      <protection/>
    </xf>
    <xf numFmtId="0" fontId="12" fillId="33" borderId="0" xfId="47" applyFont="1" applyFill="1" applyAlignment="1">
      <alignment horizontal="center"/>
      <protection/>
    </xf>
    <xf numFmtId="0" fontId="11" fillId="33" borderId="0" xfId="47" applyFont="1" applyFill="1" applyAlignment="1">
      <alignment horizontal="center"/>
      <protection/>
    </xf>
    <xf numFmtId="0" fontId="58" fillId="0" borderId="0" xfId="47" applyFont="1" applyFill="1" applyBorder="1" applyAlignment="1">
      <alignment horizontal="center" vertical="center"/>
      <protection/>
    </xf>
    <xf numFmtId="0" fontId="11" fillId="34" borderId="16" xfId="47" applyNumberFormat="1" applyFont="1" applyFill="1" applyBorder="1" applyAlignment="1">
      <alignment horizontal="center" vertical="center"/>
      <protection/>
    </xf>
    <xf numFmtId="0" fontId="11" fillId="34" borderId="17" xfId="47" applyNumberFormat="1" applyFont="1" applyFill="1" applyBorder="1" applyAlignment="1">
      <alignment horizontal="center" vertical="center"/>
      <protection/>
    </xf>
    <xf numFmtId="0" fontId="11" fillId="34" borderId="18" xfId="47" applyNumberFormat="1" applyFont="1" applyFill="1" applyBorder="1" applyAlignment="1">
      <alignment horizontal="center" vertical="center"/>
      <protection/>
    </xf>
    <xf numFmtId="3" fontId="11" fillId="34" borderId="12" xfId="47" applyNumberFormat="1" applyFont="1" applyFill="1" applyBorder="1" applyAlignment="1">
      <alignment horizontal="center" vertical="center"/>
      <protection/>
    </xf>
    <xf numFmtId="3" fontId="11" fillId="34" borderId="0" xfId="47" applyNumberFormat="1" applyFont="1" applyFill="1" applyBorder="1" applyAlignment="1">
      <alignment horizontal="center" vertical="center"/>
      <protection/>
    </xf>
    <xf numFmtId="0" fontId="11" fillId="34" borderId="15" xfId="47" applyFont="1" applyFill="1" applyBorder="1" applyAlignment="1">
      <alignment horizontal="center" vertical="center" wrapText="1"/>
      <protection/>
    </xf>
    <xf numFmtId="0" fontId="11" fillId="34" borderId="11" xfId="47" applyFont="1" applyFill="1" applyBorder="1" applyAlignment="1">
      <alignment horizontal="center" vertical="center" wrapText="1"/>
      <protection/>
    </xf>
    <xf numFmtId="0" fontId="11" fillId="34" borderId="15" xfId="47" applyFont="1" applyFill="1" applyBorder="1" applyAlignment="1">
      <alignment horizontal="center" vertical="center"/>
      <protection/>
    </xf>
    <xf numFmtId="0" fontId="11" fillId="34" borderId="11" xfId="47" applyFont="1" applyFill="1" applyBorder="1" applyAlignment="1">
      <alignment horizontal="center" vertical="center"/>
      <protection/>
    </xf>
    <xf numFmtId="0" fontId="11" fillId="34" borderId="12" xfId="47" applyFont="1" applyFill="1" applyBorder="1" applyAlignment="1">
      <alignment horizontal="center" vertical="center" wrapText="1"/>
      <protection/>
    </xf>
    <xf numFmtId="0" fontId="11" fillId="34" borderId="0" xfId="47" applyFont="1" applyFill="1" applyBorder="1" applyAlignment="1">
      <alignment horizontal="center" vertical="center" wrapText="1"/>
      <protection/>
    </xf>
    <xf numFmtId="0" fontId="11" fillId="34" borderId="23" xfId="47" applyFont="1" applyFill="1" applyBorder="1" applyAlignment="1">
      <alignment horizontal="center" vertical="center" wrapText="1"/>
      <protection/>
    </xf>
    <xf numFmtId="0" fontId="11" fillId="34" borderId="22" xfId="47" applyFont="1" applyFill="1" applyBorder="1" applyAlignment="1">
      <alignment horizontal="center" vertical="center" wrapText="1"/>
      <protection/>
    </xf>
    <xf numFmtId="0" fontId="11" fillId="34" borderId="24" xfId="47" applyFont="1" applyFill="1" applyBorder="1" applyAlignment="1">
      <alignment horizontal="center" vertical="center" wrapText="1"/>
      <protection/>
    </xf>
    <xf numFmtId="0" fontId="11" fillId="34" borderId="16" xfId="47" applyFont="1" applyFill="1" applyBorder="1" applyAlignment="1">
      <alignment horizontal="center" vertical="center" wrapText="1"/>
      <protection/>
    </xf>
    <xf numFmtId="0" fontId="11" fillId="34" borderId="17" xfId="47" applyFont="1" applyFill="1" applyBorder="1" applyAlignment="1">
      <alignment horizontal="center" vertical="center" wrapText="1"/>
      <protection/>
    </xf>
    <xf numFmtId="0" fontId="11" fillId="34" borderId="21" xfId="47" applyNumberFormat="1" applyFont="1" applyFill="1" applyBorder="1" applyAlignment="1">
      <alignment horizontal="center" vertical="center" wrapText="1"/>
      <protection/>
    </xf>
    <xf numFmtId="0" fontId="11" fillId="34" borderId="12" xfId="47" applyNumberFormat="1" applyFont="1" applyFill="1" applyBorder="1" applyAlignment="1">
      <alignment horizontal="center" vertical="center" wrapText="1"/>
      <protection/>
    </xf>
    <xf numFmtId="0" fontId="11" fillId="34" borderId="14" xfId="47" applyNumberFormat="1" applyFont="1" applyFill="1" applyBorder="1" applyAlignment="1">
      <alignment horizontal="center" vertical="center" wrapText="1"/>
      <protection/>
    </xf>
    <xf numFmtId="0" fontId="11" fillId="34" borderId="16" xfId="0" applyNumberFormat="1" applyFont="1" applyFill="1" applyBorder="1" applyAlignment="1">
      <alignment horizontal="center" vertical="center"/>
    </xf>
    <xf numFmtId="0" fontId="11" fillId="34" borderId="17" xfId="0" applyNumberFormat="1" applyFont="1" applyFill="1" applyBorder="1" applyAlignment="1">
      <alignment horizontal="center" vertical="center"/>
    </xf>
    <xf numFmtId="37" fontId="11" fillId="34" borderId="21" xfId="0" applyNumberFormat="1" applyFont="1" applyFill="1" applyBorder="1" applyAlignment="1">
      <alignment horizontal="center" vertical="center"/>
    </xf>
    <xf numFmtId="37" fontId="11" fillId="34" borderId="10" xfId="0" applyNumberFormat="1" applyFont="1" applyFill="1" applyBorder="1" applyAlignment="1">
      <alignment horizontal="center" vertical="center"/>
    </xf>
    <xf numFmtId="37" fontId="11" fillId="34" borderId="14" xfId="0" applyNumberFormat="1" applyFont="1" applyFill="1" applyBorder="1" applyAlignment="1">
      <alignment horizontal="center" vertical="center"/>
    </xf>
    <xf numFmtId="37" fontId="11" fillId="34" borderId="13" xfId="0" applyNumberFormat="1" applyFont="1" applyFill="1" applyBorder="1" applyAlignment="1">
      <alignment horizontal="center" vertical="center"/>
    </xf>
    <xf numFmtId="0" fontId="11" fillId="34" borderId="16" xfId="47" applyFont="1" applyFill="1" applyBorder="1" applyAlignment="1">
      <alignment horizontal="center" vertical="center"/>
      <protection/>
    </xf>
    <xf numFmtId="0" fontId="11" fillId="34" borderId="17" xfId="47" applyFont="1" applyFill="1" applyBorder="1" applyAlignment="1">
      <alignment horizontal="center" vertical="center"/>
      <protection/>
    </xf>
    <xf numFmtId="0" fontId="11" fillId="34" borderId="18" xfId="47" applyFont="1" applyFill="1" applyBorder="1" applyAlignment="1">
      <alignment horizontal="center" vertical="center"/>
      <protection/>
    </xf>
    <xf numFmtId="0" fontId="11" fillId="34" borderId="20" xfId="47" applyFont="1" applyFill="1" applyBorder="1" applyAlignment="1">
      <alignment horizontal="center" vertical="center" wrapText="1"/>
      <protection/>
    </xf>
    <xf numFmtId="0" fontId="10" fillId="33" borderId="0" xfId="47" applyFont="1" applyFill="1" applyAlignment="1">
      <alignment vertical="center" wrapText="1"/>
      <protection/>
    </xf>
    <xf numFmtId="0" fontId="4" fillId="34" borderId="12" xfId="47" applyFont="1" applyFill="1" applyBorder="1" applyAlignment="1">
      <alignment horizontal="center" vertical="center"/>
      <protection/>
    </xf>
    <xf numFmtId="0" fontId="4" fillId="34" borderId="0" xfId="47" applyFont="1" applyFill="1" applyAlignment="1">
      <alignment horizontal="center" vertical="center"/>
      <protection/>
    </xf>
    <xf numFmtId="0" fontId="4" fillId="34" borderId="12" xfId="47" applyFont="1" applyFill="1" applyBorder="1" applyAlignment="1">
      <alignment horizontal="center" vertical="center" wrapText="1"/>
      <protection/>
    </xf>
    <xf numFmtId="0" fontId="4" fillId="34" borderId="0" xfId="47" applyFont="1" applyFill="1" applyAlignment="1">
      <alignment horizontal="center" vertical="center" wrapText="1"/>
      <protection/>
    </xf>
    <xf numFmtId="0" fontId="4" fillId="34" borderId="21" xfId="47" applyFont="1" applyFill="1" applyBorder="1" applyAlignment="1">
      <alignment horizontal="center" vertical="center" wrapText="1"/>
      <protection/>
    </xf>
    <xf numFmtId="0" fontId="4" fillId="34" borderId="10" xfId="47" applyFont="1" applyFill="1" applyBorder="1" applyAlignment="1">
      <alignment horizontal="center" vertical="center" wrapText="1"/>
      <protection/>
    </xf>
    <xf numFmtId="0" fontId="4" fillId="34" borderId="21" xfId="47" applyFont="1" applyFill="1" applyBorder="1" applyAlignment="1">
      <alignment horizontal="center" vertical="center"/>
      <protection/>
    </xf>
    <xf numFmtId="0" fontId="4" fillId="34" borderId="10" xfId="47" applyFont="1" applyFill="1" applyBorder="1" applyAlignment="1">
      <alignment horizontal="center" vertical="center"/>
      <protection/>
    </xf>
    <xf numFmtId="0" fontId="4" fillId="34" borderId="20" xfId="47" applyFont="1" applyFill="1" applyBorder="1" applyAlignment="1">
      <alignment horizontal="center" vertical="center"/>
      <protection/>
    </xf>
    <xf numFmtId="0" fontId="4" fillId="34" borderId="19" xfId="47" applyFont="1" applyFill="1" applyBorder="1" applyAlignment="1">
      <alignment horizontal="center" vertical="center"/>
      <protection/>
    </xf>
    <xf numFmtId="0" fontId="4" fillId="34" borderId="15" xfId="47" applyFont="1" applyFill="1" applyBorder="1" applyAlignment="1">
      <alignment horizontal="center" vertical="center"/>
      <protection/>
    </xf>
    <xf numFmtId="0" fontId="4" fillId="34" borderId="11" xfId="47" applyFont="1" applyFill="1" applyBorder="1" applyAlignment="1">
      <alignment horizontal="center" vertical="center"/>
      <protection/>
    </xf>
    <xf numFmtId="0" fontId="4" fillId="34" borderId="15" xfId="47" applyFont="1" applyFill="1" applyBorder="1" applyAlignment="1">
      <alignment horizontal="center" vertical="center" wrapText="1"/>
      <protection/>
    </xf>
    <xf numFmtId="0" fontId="4" fillId="34" borderId="11" xfId="47" applyFont="1" applyFill="1" applyBorder="1" applyAlignment="1">
      <alignment horizontal="center" vertical="center" wrapText="1"/>
      <protection/>
    </xf>
    <xf numFmtId="166" fontId="3" fillId="33" borderId="11" xfId="47" applyNumberFormat="1" applyFont="1" applyFill="1" applyBorder="1" applyAlignment="1">
      <alignment horizontal="center" vertical="center" wrapText="1"/>
      <protection/>
    </xf>
    <xf numFmtId="0" fontId="3" fillId="33" borderId="20" xfId="47" applyFont="1" applyFill="1" applyBorder="1" applyAlignment="1">
      <alignment horizontal="center" vertical="center" wrapText="1"/>
      <protection/>
    </xf>
    <xf numFmtId="0" fontId="64" fillId="33" borderId="0" xfId="47" applyFont="1" applyFill="1" applyBorder="1" applyAlignment="1">
      <alignment horizontal="left" vertical="center" wrapText="1"/>
      <protection/>
    </xf>
    <xf numFmtId="0" fontId="12" fillId="33" borderId="0" xfId="47" applyFont="1" applyFill="1" applyBorder="1" applyAlignment="1">
      <alignment horizontal="center" vertical="center" wrapText="1"/>
      <protection/>
    </xf>
    <xf numFmtId="168" fontId="3" fillId="33" borderId="15" xfId="64" applyNumberFormat="1" applyFont="1" applyFill="1" applyBorder="1" applyAlignment="1">
      <alignment horizontal="center" vertical="center"/>
    </xf>
    <xf numFmtId="168" fontId="3" fillId="33" borderId="20" xfId="64" applyNumberFormat="1" applyFont="1" applyFill="1" applyBorder="1" applyAlignment="1">
      <alignment horizontal="center" vertical="center"/>
    </xf>
    <xf numFmtId="0" fontId="12" fillId="33" borderId="0" xfId="47" applyFont="1" applyFill="1" applyAlignment="1">
      <alignment horizontal="left" vertical="center" wrapText="1"/>
      <protection/>
    </xf>
    <xf numFmtId="0" fontId="4" fillId="34" borderId="16" xfId="47" applyFont="1" applyFill="1" applyBorder="1" applyAlignment="1">
      <alignment horizontal="center" vertical="center"/>
      <protection/>
    </xf>
    <xf numFmtId="0" fontId="4" fillId="34" borderId="17" xfId="47" applyFont="1" applyFill="1" applyBorder="1" applyAlignment="1">
      <alignment horizontal="center" vertical="center"/>
      <protection/>
    </xf>
    <xf numFmtId="0" fontId="4" fillId="34" borderId="14" xfId="47" applyFont="1" applyFill="1" applyBorder="1" applyAlignment="1">
      <alignment horizontal="center" vertical="center"/>
      <protection/>
    </xf>
    <xf numFmtId="0" fontId="4" fillId="34" borderId="13" xfId="47" applyFont="1" applyFill="1" applyBorder="1" applyAlignment="1">
      <alignment horizontal="center" vertical="center"/>
      <protection/>
    </xf>
    <xf numFmtId="0" fontId="4" fillId="34" borderId="18" xfId="47" applyFont="1" applyFill="1" applyBorder="1" applyAlignment="1">
      <alignment horizontal="center" vertical="center"/>
      <protection/>
    </xf>
    <xf numFmtId="0" fontId="4" fillId="33" borderId="11" xfId="47" applyFont="1" applyFill="1" applyBorder="1" applyAlignment="1">
      <alignment horizontal="left"/>
      <protection/>
    </xf>
    <xf numFmtId="0" fontId="4" fillId="33" borderId="20" xfId="47" applyFont="1" applyFill="1" applyBorder="1" applyAlignment="1">
      <alignment horizontal="left"/>
      <protection/>
    </xf>
    <xf numFmtId="0" fontId="4" fillId="34" borderId="19" xfId="47" applyFont="1" applyFill="1" applyBorder="1" applyAlignment="1">
      <alignment horizontal="center" vertical="center" wrapText="1"/>
      <protection/>
    </xf>
    <xf numFmtId="0" fontId="12" fillId="33" borderId="0" xfId="47" applyFont="1" applyFill="1" applyBorder="1" applyAlignment="1">
      <alignment horizontal="center" vertical="center"/>
      <protection/>
    </xf>
    <xf numFmtId="0" fontId="4" fillId="34" borderId="16" xfId="47" applyFont="1" applyFill="1" applyBorder="1" applyAlignment="1">
      <alignment horizontal="center" vertical="center" wrapText="1"/>
      <protection/>
    </xf>
    <xf numFmtId="0" fontId="4" fillId="34" borderId="17" xfId="47" applyFont="1" applyFill="1" applyBorder="1" applyAlignment="1">
      <alignment horizontal="center" vertical="center" wrapText="1"/>
      <protection/>
    </xf>
    <xf numFmtId="0" fontId="4" fillId="34" borderId="18" xfId="47" applyFont="1" applyFill="1" applyBorder="1" applyAlignment="1">
      <alignment horizontal="center" vertical="center" wrapText="1"/>
      <protection/>
    </xf>
    <xf numFmtId="0" fontId="4" fillId="34" borderId="14" xfId="47" applyFont="1" applyFill="1" applyBorder="1" applyAlignment="1">
      <alignment horizontal="center" vertical="center" wrapText="1"/>
      <protection/>
    </xf>
    <xf numFmtId="0" fontId="4" fillId="34" borderId="13" xfId="47" applyFont="1" applyFill="1" applyBorder="1" applyAlignment="1">
      <alignment horizontal="center" vertical="center" wrapText="1"/>
      <protection/>
    </xf>
    <xf numFmtId="0" fontId="4" fillId="34" borderId="23" xfId="47" applyFont="1" applyFill="1" applyBorder="1" applyAlignment="1">
      <alignment horizontal="center" vertical="center"/>
      <protection/>
    </xf>
    <xf numFmtId="0" fontId="11" fillId="35" borderId="0" xfId="47" applyFont="1" applyFill="1" applyAlignment="1">
      <alignment horizontal="center"/>
      <protection/>
    </xf>
    <xf numFmtId="0" fontId="11" fillId="34" borderId="16" xfId="47" applyNumberFormat="1" applyFont="1" applyFill="1" applyBorder="1" applyAlignment="1">
      <alignment horizontal="center" wrapText="1"/>
      <protection/>
    </xf>
    <xf numFmtId="0" fontId="11" fillId="34" borderId="17" xfId="47" applyNumberFormat="1" applyFont="1" applyFill="1" applyBorder="1" applyAlignment="1">
      <alignment horizontal="center" wrapText="1"/>
      <protection/>
    </xf>
    <xf numFmtId="0" fontId="11" fillId="34" borderId="17" xfId="47" applyNumberFormat="1" applyFont="1" applyFill="1" applyBorder="1" applyAlignment="1">
      <alignment horizontal="center" vertical="top" wrapText="1"/>
      <protection/>
    </xf>
    <xf numFmtId="0" fontId="11" fillId="34" borderId="18" xfId="47" applyNumberFormat="1" applyFont="1" applyFill="1" applyBorder="1" applyAlignment="1">
      <alignment horizontal="center" vertical="top" wrapText="1"/>
      <protection/>
    </xf>
    <xf numFmtId="0" fontId="4" fillId="33" borderId="20" xfId="47" applyFont="1" applyFill="1" applyBorder="1" applyAlignment="1">
      <alignment horizontal="left" vertical="center" wrapText="1"/>
      <protection/>
    </xf>
    <xf numFmtId="0" fontId="4" fillId="33" borderId="19" xfId="47" applyFont="1" applyFill="1" applyBorder="1" applyAlignment="1">
      <alignment horizontal="left" vertical="center" wrapText="1"/>
      <protection/>
    </xf>
    <xf numFmtId="0" fontId="4" fillId="33" borderId="15" xfId="47" applyFont="1" applyFill="1" applyBorder="1" applyAlignment="1">
      <alignment horizontal="left" vertical="center" wrapText="1"/>
      <protection/>
    </xf>
    <xf numFmtId="166" fontId="4" fillId="34" borderId="15" xfId="47" applyNumberFormat="1" applyFont="1" applyFill="1" applyBorder="1" applyAlignment="1">
      <alignment horizontal="center" vertical="center"/>
      <protection/>
    </xf>
    <xf numFmtId="166" fontId="4" fillId="34" borderId="20" xfId="47" applyNumberFormat="1" applyFont="1" applyFill="1" applyBorder="1" applyAlignment="1">
      <alignment horizontal="center" vertical="center"/>
      <protection/>
    </xf>
    <xf numFmtId="4" fontId="12" fillId="33" borderId="0" xfId="47" applyNumberFormat="1" applyFont="1" applyFill="1" applyBorder="1" applyAlignment="1">
      <alignment horizontal="right" vertical="center"/>
      <protection/>
    </xf>
    <xf numFmtId="4" fontId="12" fillId="33" borderId="13" xfId="47" applyNumberFormat="1" applyFont="1" applyFill="1" applyBorder="1" applyAlignment="1">
      <alignment horizontal="right" vertic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2 2" xfId="48"/>
    <cellStyle name="Normal 3" xfId="49"/>
    <cellStyle name="Nota" xfId="50"/>
    <cellStyle name="Percent" xfId="51"/>
    <cellStyle name="Ruim" xfId="52"/>
    <cellStyle name="Saída" xfId="53"/>
    <cellStyle name="Comma [0]" xfId="54"/>
    <cellStyle name="Separador de milhares 2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1</xdr:row>
      <xdr:rowOff>38100</xdr:rowOff>
    </xdr:from>
    <xdr:to>
      <xdr:col>2</xdr:col>
      <xdr:colOff>933450</xdr:colOff>
      <xdr:row>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238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126</xdr:row>
      <xdr:rowOff>85725</xdr:rowOff>
    </xdr:from>
    <xdr:to>
      <xdr:col>2</xdr:col>
      <xdr:colOff>971550</xdr:colOff>
      <xdr:row>130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25688925"/>
          <a:ext cx="752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6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7.8515625" defaultRowHeight="15"/>
  <cols>
    <col min="1" max="1" width="88.421875" style="10" customWidth="1"/>
    <col min="2" max="2" width="21.57421875" style="10" customWidth="1"/>
    <col min="3" max="3" width="21.140625" style="11" customWidth="1"/>
    <col min="4" max="4" width="20.7109375" style="11" customWidth="1"/>
    <col min="5" max="5" width="21.421875" style="10" customWidth="1"/>
    <col min="6" max="6" width="7.7109375" style="10" customWidth="1"/>
    <col min="7" max="7" width="19.7109375" style="10" customWidth="1"/>
    <col min="8" max="8" width="15.7109375" style="10" customWidth="1"/>
    <col min="9" max="9" width="22.28125" style="12" customWidth="1"/>
    <col min="10" max="10" width="22.28125" style="10" bestFit="1" customWidth="1"/>
    <col min="11" max="11" width="25.28125" style="10" customWidth="1"/>
    <col min="12" max="12" width="17.28125" style="10" bestFit="1" customWidth="1"/>
    <col min="13" max="16384" width="7.8515625" style="10" customWidth="1"/>
  </cols>
  <sheetData>
    <row r="1" ht="15.75">
      <c r="A1" s="9"/>
    </row>
    <row r="2" ht="15.75">
      <c r="A2" s="9"/>
    </row>
    <row r="3" ht="15.75">
      <c r="A3" s="9"/>
    </row>
    <row r="4" ht="15.75">
      <c r="A4" s="9"/>
    </row>
    <row r="5" spans="1:5" ht="15.75">
      <c r="A5" s="13"/>
      <c r="B5" s="13"/>
      <c r="C5" s="14"/>
      <c r="D5" s="14"/>
      <c r="E5" s="13"/>
    </row>
    <row r="6" spans="1:9" ht="15.75">
      <c r="A6" s="228" t="s">
        <v>0</v>
      </c>
      <c r="B6" s="228"/>
      <c r="C6" s="228"/>
      <c r="D6" s="228"/>
      <c r="E6" s="228"/>
      <c r="F6" s="228"/>
      <c r="G6" s="228"/>
      <c r="H6" s="228"/>
      <c r="I6" s="228"/>
    </row>
    <row r="7" spans="1:9" ht="15.75">
      <c r="A7" s="228" t="s">
        <v>1</v>
      </c>
      <c r="B7" s="228"/>
      <c r="C7" s="228"/>
      <c r="D7" s="228"/>
      <c r="E7" s="228"/>
      <c r="F7" s="228"/>
      <c r="G7" s="228"/>
      <c r="H7" s="228"/>
      <c r="I7" s="228"/>
    </row>
    <row r="8" spans="1:9" ht="15.75">
      <c r="A8" s="229" t="s">
        <v>26</v>
      </c>
      <c r="B8" s="229"/>
      <c r="C8" s="229"/>
      <c r="D8" s="229"/>
      <c r="E8" s="229"/>
      <c r="F8" s="229"/>
      <c r="G8" s="229"/>
      <c r="H8" s="229"/>
      <c r="I8" s="229"/>
    </row>
    <row r="9" spans="1:9" ht="15.75">
      <c r="A9" s="228" t="s">
        <v>2</v>
      </c>
      <c r="B9" s="228"/>
      <c r="C9" s="228"/>
      <c r="D9" s="228"/>
      <c r="E9" s="228"/>
      <c r="F9" s="228"/>
      <c r="G9" s="228"/>
      <c r="H9" s="228"/>
      <c r="I9" s="228"/>
    </row>
    <row r="10" spans="1:9" ht="15.75">
      <c r="A10" s="228" t="s">
        <v>152</v>
      </c>
      <c r="B10" s="228"/>
      <c r="C10" s="228"/>
      <c r="D10" s="228"/>
      <c r="E10" s="228"/>
      <c r="F10" s="228"/>
      <c r="G10" s="228"/>
      <c r="H10" s="228"/>
      <c r="I10" s="228"/>
    </row>
    <row r="11" spans="1:7" ht="15.75">
      <c r="A11" s="15"/>
      <c r="B11" s="15"/>
      <c r="C11" s="15"/>
      <c r="D11" s="15"/>
      <c r="E11" s="15"/>
      <c r="G11" s="16"/>
    </row>
    <row r="12" spans="1:9" ht="15.75">
      <c r="A12" s="17"/>
      <c r="B12" s="17"/>
      <c r="C12" s="17"/>
      <c r="D12" s="17"/>
      <c r="E12" s="17"/>
      <c r="I12" s="101" t="s">
        <v>176</v>
      </c>
    </row>
    <row r="13" spans="1:9" ht="15.75">
      <c r="A13" s="18" t="s">
        <v>3</v>
      </c>
      <c r="B13" s="16"/>
      <c r="E13" s="16"/>
      <c r="H13" s="11"/>
      <c r="I13" s="19">
        <v>1</v>
      </c>
    </row>
    <row r="14" spans="1:10" ht="15.75">
      <c r="A14" s="210" t="s">
        <v>27</v>
      </c>
      <c r="B14" s="210"/>
      <c r="C14" s="210"/>
      <c r="D14" s="210"/>
      <c r="E14" s="210"/>
      <c r="F14" s="210"/>
      <c r="G14" s="210"/>
      <c r="H14" s="210"/>
      <c r="I14" s="210"/>
      <c r="J14" s="11"/>
    </row>
    <row r="15" spans="1:10" ht="15.75">
      <c r="A15" s="211"/>
      <c r="B15" s="211"/>
      <c r="C15" s="226"/>
      <c r="D15" s="226"/>
      <c r="E15" s="226"/>
      <c r="F15" s="226"/>
      <c r="G15" s="226"/>
      <c r="H15" s="226"/>
      <c r="I15" s="226"/>
      <c r="J15" s="11"/>
    </row>
    <row r="16" spans="1:10" ht="15.75">
      <c r="A16" s="232" t="s">
        <v>4</v>
      </c>
      <c r="B16" s="240" t="s">
        <v>5</v>
      </c>
      <c r="C16" s="236" t="s">
        <v>153</v>
      </c>
      <c r="D16" s="237"/>
      <c r="E16" s="237"/>
      <c r="F16" s="237"/>
      <c r="G16" s="237"/>
      <c r="H16" s="237"/>
      <c r="I16" s="237"/>
      <c r="J16" s="11"/>
    </row>
    <row r="17" spans="1:10" ht="15.75">
      <c r="A17" s="232"/>
      <c r="B17" s="240"/>
      <c r="C17" s="212" t="s">
        <v>28</v>
      </c>
      <c r="D17" s="213"/>
      <c r="E17" s="213"/>
      <c r="F17" s="213"/>
      <c r="G17" s="213"/>
      <c r="H17" s="213"/>
      <c r="I17" s="213"/>
      <c r="J17" s="11"/>
    </row>
    <row r="18" spans="1:10" ht="15.75">
      <c r="A18" s="233"/>
      <c r="B18" s="222"/>
      <c r="C18" s="222" t="s">
        <v>29</v>
      </c>
      <c r="D18" s="223"/>
      <c r="E18" s="223"/>
      <c r="F18" s="223"/>
      <c r="G18" s="223"/>
      <c r="H18" s="223"/>
      <c r="I18" s="223"/>
      <c r="J18" s="11"/>
    </row>
    <row r="19" spans="1:10" s="22" customFormat="1" ht="15.75">
      <c r="A19" s="143" t="s">
        <v>102</v>
      </c>
      <c r="B19" s="171">
        <f>B20+B26+B27+B30+B36</f>
        <v>61189655749.119995</v>
      </c>
      <c r="C19" s="157"/>
      <c r="D19" s="172"/>
      <c r="E19" s="172"/>
      <c r="F19" s="172"/>
      <c r="G19" s="172"/>
      <c r="H19" s="172"/>
      <c r="I19" s="172">
        <f>I20+I26+I27+I30+I36</f>
        <v>62291178830.24</v>
      </c>
      <c r="J19" s="21"/>
    </row>
    <row r="20" spans="1:10" ht="15.75">
      <c r="A20" s="144" t="s">
        <v>39</v>
      </c>
      <c r="B20" s="173">
        <f>SUM(B21:B25)</f>
        <v>35683255345.76</v>
      </c>
      <c r="C20" s="160"/>
      <c r="D20" s="174"/>
      <c r="E20" s="174"/>
      <c r="F20" s="174"/>
      <c r="G20" s="174"/>
      <c r="H20" s="174"/>
      <c r="I20" s="174">
        <f>SUM(I21:O25)</f>
        <v>36565486724.67</v>
      </c>
      <c r="J20" s="23"/>
    </row>
    <row r="21" spans="1:10" ht="15.75">
      <c r="A21" s="148" t="s">
        <v>35</v>
      </c>
      <c r="B21" s="173">
        <v>26656389070.19</v>
      </c>
      <c r="C21" s="160"/>
      <c r="D21" s="174"/>
      <c r="E21" s="174"/>
      <c r="F21" s="174"/>
      <c r="G21" s="174"/>
      <c r="H21" s="174"/>
      <c r="I21" s="174">
        <v>28105829979.09</v>
      </c>
      <c r="J21" s="11"/>
    </row>
    <row r="22" spans="1:10" ht="15.75">
      <c r="A22" s="148" t="s">
        <v>36</v>
      </c>
      <c r="B22" s="173">
        <v>1162071351.92</v>
      </c>
      <c r="C22" s="160"/>
      <c r="D22" s="174"/>
      <c r="E22" s="174"/>
      <c r="F22" s="174"/>
      <c r="G22" s="174"/>
      <c r="H22" s="174"/>
      <c r="I22" s="174">
        <v>1196179942.77</v>
      </c>
      <c r="J22" s="11"/>
    </row>
    <row r="23" spans="1:10" ht="15.75">
      <c r="A23" s="148" t="s">
        <v>37</v>
      </c>
      <c r="B23" s="173">
        <v>743685494.54</v>
      </c>
      <c r="C23" s="160"/>
      <c r="D23" s="174"/>
      <c r="E23" s="174"/>
      <c r="F23" s="174"/>
      <c r="G23" s="174"/>
      <c r="H23" s="174"/>
      <c r="I23" s="174">
        <v>907884459.71</v>
      </c>
      <c r="J23" s="11"/>
    </row>
    <row r="24" spans="1:10" ht="15.75">
      <c r="A24" s="148" t="s">
        <v>38</v>
      </c>
      <c r="B24" s="173">
        <v>4273175645.94</v>
      </c>
      <c r="C24" s="160"/>
      <c r="D24" s="174"/>
      <c r="E24" s="174"/>
      <c r="F24" s="174"/>
      <c r="G24" s="174"/>
      <c r="H24" s="174"/>
      <c r="I24" s="174">
        <v>4061784677.71</v>
      </c>
      <c r="J24" s="11"/>
    </row>
    <row r="25" spans="1:10" ht="15.75">
      <c r="A25" s="149" t="s">
        <v>40</v>
      </c>
      <c r="B25" s="173">
        <v>2847933783.17</v>
      </c>
      <c r="C25" s="160"/>
      <c r="D25" s="174"/>
      <c r="E25" s="174"/>
      <c r="F25" s="174"/>
      <c r="G25" s="174"/>
      <c r="H25" s="174"/>
      <c r="I25" s="174">
        <v>2293807665.39</v>
      </c>
      <c r="J25" s="11"/>
    </row>
    <row r="26" spans="1:10" ht="15.75">
      <c r="A26" s="205" t="s">
        <v>175</v>
      </c>
      <c r="B26" s="173">
        <v>3056775494</v>
      </c>
      <c r="C26" s="175"/>
      <c r="D26" s="176"/>
      <c r="E26" s="176"/>
      <c r="F26" s="176"/>
      <c r="G26" s="176"/>
      <c r="H26" s="176"/>
      <c r="I26" s="176">
        <v>2845733967.77</v>
      </c>
      <c r="J26" s="11"/>
    </row>
    <row r="27" spans="1:10" ht="15.75">
      <c r="A27" s="150" t="s">
        <v>41</v>
      </c>
      <c r="B27" s="173">
        <f>B28+B29</f>
        <v>11553100272.74</v>
      </c>
      <c r="C27" s="160"/>
      <c r="D27" s="174"/>
      <c r="E27" s="174"/>
      <c r="F27" s="174"/>
      <c r="G27" s="174"/>
      <c r="H27" s="174"/>
      <c r="I27" s="174">
        <f>I28+I29</f>
        <v>11765958848.51</v>
      </c>
      <c r="J27" s="11"/>
    </row>
    <row r="28" spans="1:10" ht="15.75">
      <c r="A28" s="151" t="s">
        <v>42</v>
      </c>
      <c r="B28" s="173">
        <v>368350209.36</v>
      </c>
      <c r="C28" s="160"/>
      <c r="D28" s="174"/>
      <c r="E28" s="174"/>
      <c r="F28" s="174"/>
      <c r="G28" s="174"/>
      <c r="H28" s="174"/>
      <c r="I28" s="174">
        <v>424212844.17</v>
      </c>
      <c r="J28" s="11"/>
    </row>
    <row r="29" spans="1:10" ht="15.75">
      <c r="A29" s="151" t="s">
        <v>43</v>
      </c>
      <c r="B29" s="173">
        <v>11184750063.38</v>
      </c>
      <c r="C29" s="160"/>
      <c r="D29" s="174"/>
      <c r="E29" s="174"/>
      <c r="F29" s="174"/>
      <c r="G29" s="174"/>
      <c r="H29" s="174"/>
      <c r="I29" s="174">
        <v>11341746004.34</v>
      </c>
      <c r="J29" s="11"/>
    </row>
    <row r="30" spans="1:10" ht="15.75">
      <c r="A30" s="144" t="s">
        <v>6</v>
      </c>
      <c r="B30" s="173">
        <f>SUM(B31:B35)</f>
        <v>8902588239.2</v>
      </c>
      <c r="C30" s="160"/>
      <c r="D30" s="174"/>
      <c r="E30" s="174"/>
      <c r="F30" s="174"/>
      <c r="G30" s="174"/>
      <c r="H30" s="174"/>
      <c r="I30" s="174">
        <f>SUM(I31:O35)</f>
        <v>9290254869.12</v>
      </c>
      <c r="J30" s="11"/>
    </row>
    <row r="31" spans="1:10" ht="15.75">
      <c r="A31" s="151" t="s">
        <v>44</v>
      </c>
      <c r="B31" s="173">
        <v>1217624387.63</v>
      </c>
      <c r="C31" s="160"/>
      <c r="D31" s="174"/>
      <c r="E31" s="174"/>
      <c r="F31" s="174"/>
      <c r="G31" s="174"/>
      <c r="H31" s="174"/>
      <c r="I31" s="174">
        <v>1167157906.16</v>
      </c>
      <c r="J31" s="11"/>
    </row>
    <row r="32" spans="1:10" ht="15.75">
      <c r="A32" s="151" t="s">
        <v>46</v>
      </c>
      <c r="B32" s="173">
        <v>0</v>
      </c>
      <c r="C32" s="160"/>
      <c r="D32" s="174"/>
      <c r="E32" s="174"/>
      <c r="F32" s="174"/>
      <c r="G32" s="174"/>
      <c r="H32" s="174"/>
      <c r="I32" s="174">
        <v>0</v>
      </c>
      <c r="J32" s="11"/>
    </row>
    <row r="33" spans="1:10" ht="15.75">
      <c r="A33" s="152" t="s">
        <v>161</v>
      </c>
      <c r="B33" s="173">
        <v>573180068.69</v>
      </c>
      <c r="C33" s="160"/>
      <c r="D33" s="174"/>
      <c r="E33" s="174"/>
      <c r="F33" s="174"/>
      <c r="G33" s="174"/>
      <c r="H33" s="174"/>
      <c r="I33" s="174">
        <v>656699626.89</v>
      </c>
      <c r="J33" s="126"/>
    </row>
    <row r="34" spans="1:10" ht="15.75">
      <c r="A34" s="151" t="s">
        <v>45</v>
      </c>
      <c r="B34" s="173">
        <v>2873646593</v>
      </c>
      <c r="C34" s="160"/>
      <c r="D34" s="174"/>
      <c r="E34" s="174"/>
      <c r="F34" s="174"/>
      <c r="G34" s="174"/>
      <c r="H34" s="174"/>
      <c r="I34" s="174">
        <v>2851913767.3</v>
      </c>
      <c r="J34" s="11"/>
    </row>
    <row r="35" spans="1:10" ht="15.75">
      <c r="A35" s="145" t="s">
        <v>104</v>
      </c>
      <c r="B35" s="173">
        <v>4238137189.88</v>
      </c>
      <c r="C35" s="160"/>
      <c r="D35" s="174"/>
      <c r="E35" s="174"/>
      <c r="F35" s="174"/>
      <c r="G35" s="174"/>
      <c r="H35" s="174"/>
      <c r="I35" s="174">
        <v>4614483568.77</v>
      </c>
      <c r="J35" s="11"/>
    </row>
    <row r="36" spans="1:10" ht="15.75">
      <c r="A36" s="144" t="s">
        <v>8</v>
      </c>
      <c r="B36" s="173">
        <f>B37+B38</f>
        <v>1993936397.42</v>
      </c>
      <c r="C36" s="160"/>
      <c r="D36" s="174"/>
      <c r="E36" s="174"/>
      <c r="F36" s="174"/>
      <c r="G36" s="174"/>
      <c r="H36" s="174"/>
      <c r="I36" s="174">
        <f>I37+I38</f>
        <v>1823744420.17</v>
      </c>
      <c r="J36" s="11"/>
    </row>
    <row r="37" spans="1:10" ht="15.75">
      <c r="A37" s="145" t="s">
        <v>106</v>
      </c>
      <c r="B37" s="173">
        <v>26681902.29</v>
      </c>
      <c r="C37" s="160"/>
      <c r="D37" s="174"/>
      <c r="E37" s="174"/>
      <c r="F37" s="174"/>
      <c r="G37" s="174"/>
      <c r="H37" s="174"/>
      <c r="I37" s="174">
        <v>4284180</v>
      </c>
      <c r="J37" s="11"/>
    </row>
    <row r="38" spans="1:10" ht="15.75">
      <c r="A38" s="151" t="s">
        <v>107</v>
      </c>
      <c r="B38" s="173">
        <v>1967254495.13</v>
      </c>
      <c r="C38" s="160"/>
      <c r="D38" s="174"/>
      <c r="E38" s="174"/>
      <c r="F38" s="174"/>
      <c r="G38" s="174"/>
      <c r="H38" s="174"/>
      <c r="I38" s="174">
        <v>1819460240.17</v>
      </c>
      <c r="J38" s="11"/>
    </row>
    <row r="39" spans="1:10" s="22" customFormat="1" ht="15.75">
      <c r="A39" s="143" t="s">
        <v>47</v>
      </c>
      <c r="B39" s="177">
        <f>B19-B28-B37</f>
        <v>60794623637.46999</v>
      </c>
      <c r="C39" s="156"/>
      <c r="D39" s="178"/>
      <c r="E39" s="178"/>
      <c r="F39" s="178"/>
      <c r="G39" s="178"/>
      <c r="H39" s="178"/>
      <c r="I39" s="178">
        <f>I19-I28-I37</f>
        <v>61862681806.07</v>
      </c>
      <c r="J39" s="21"/>
    </row>
    <row r="40" spans="1:10" s="22" customFormat="1" ht="15.75">
      <c r="A40" s="143" t="s">
        <v>48</v>
      </c>
      <c r="B40" s="177">
        <f>B41+B42+B43+B47+B50</f>
        <v>1193911659.63</v>
      </c>
      <c r="C40" s="156"/>
      <c r="D40" s="178"/>
      <c r="E40" s="178"/>
      <c r="F40" s="178"/>
      <c r="G40" s="178"/>
      <c r="H40" s="178"/>
      <c r="I40" s="178">
        <f>I41+I42+I43+I47+I50</f>
        <v>181996677.81</v>
      </c>
      <c r="J40" s="21"/>
    </row>
    <row r="41" spans="1:10" ht="15.75">
      <c r="A41" s="144" t="s">
        <v>49</v>
      </c>
      <c r="B41" s="173">
        <v>667436324.25</v>
      </c>
      <c r="C41" s="160"/>
      <c r="D41" s="174"/>
      <c r="E41" s="174"/>
      <c r="F41" s="174"/>
      <c r="G41" s="174"/>
      <c r="H41" s="174"/>
      <c r="I41" s="174">
        <v>139600.22</v>
      </c>
      <c r="J41" s="11"/>
    </row>
    <row r="42" spans="1:10" ht="15.75">
      <c r="A42" s="144" t="s">
        <v>50</v>
      </c>
      <c r="B42" s="173">
        <v>81718322.38</v>
      </c>
      <c r="C42" s="160"/>
      <c r="D42" s="174"/>
      <c r="E42" s="174"/>
      <c r="F42" s="174"/>
      <c r="G42" s="174"/>
      <c r="H42" s="174"/>
      <c r="I42" s="174">
        <v>114176303.91</v>
      </c>
      <c r="J42" s="11"/>
    </row>
    <row r="43" spans="1:10" s="22" customFormat="1" ht="15.75">
      <c r="A43" s="144" t="s">
        <v>51</v>
      </c>
      <c r="B43" s="173">
        <f>B44+B45+B46</f>
        <v>60050000</v>
      </c>
      <c r="C43" s="160"/>
      <c r="D43" s="174"/>
      <c r="E43" s="174"/>
      <c r="F43" s="174"/>
      <c r="G43" s="174"/>
      <c r="H43" s="174"/>
      <c r="I43" s="174">
        <f>I44+I45+I46</f>
        <v>0</v>
      </c>
      <c r="J43" s="21"/>
    </row>
    <row r="44" spans="1:10" s="22" customFormat="1" ht="15.75">
      <c r="A44" s="145" t="s">
        <v>52</v>
      </c>
      <c r="B44" s="173">
        <v>0</v>
      </c>
      <c r="C44" s="160"/>
      <c r="D44" s="174"/>
      <c r="E44" s="174"/>
      <c r="F44" s="174"/>
      <c r="G44" s="174"/>
      <c r="H44" s="174"/>
      <c r="I44" s="174">
        <v>0</v>
      </c>
      <c r="J44" s="21"/>
    </row>
    <row r="45" spans="1:10" s="22" customFormat="1" ht="15.75">
      <c r="A45" s="145" t="s">
        <v>53</v>
      </c>
      <c r="B45" s="173">
        <v>0</v>
      </c>
      <c r="C45" s="160"/>
      <c r="D45" s="174"/>
      <c r="E45" s="174"/>
      <c r="F45" s="174"/>
      <c r="G45" s="174"/>
      <c r="H45" s="174"/>
      <c r="I45" s="174">
        <v>0</v>
      </c>
      <c r="J45" s="21"/>
    </row>
    <row r="46" spans="1:10" s="22" customFormat="1" ht="15.75">
      <c r="A46" s="145" t="s">
        <v>54</v>
      </c>
      <c r="B46" s="173">
        <v>60050000</v>
      </c>
      <c r="C46" s="160"/>
      <c r="D46" s="174"/>
      <c r="E46" s="174"/>
      <c r="F46" s="174"/>
      <c r="G46" s="174"/>
      <c r="H46" s="174"/>
      <c r="I46" s="174">
        <v>0</v>
      </c>
      <c r="J46" s="21"/>
    </row>
    <row r="47" spans="1:10" ht="15.75">
      <c r="A47" s="144" t="s">
        <v>9</v>
      </c>
      <c r="B47" s="173">
        <f>B48+B49</f>
        <v>373226613</v>
      </c>
      <c r="C47" s="160"/>
      <c r="D47" s="174"/>
      <c r="E47" s="174"/>
      <c r="F47" s="174"/>
      <c r="G47" s="174"/>
      <c r="H47" s="174"/>
      <c r="I47" s="174">
        <f>I48+I49</f>
        <v>67680773.67999999</v>
      </c>
      <c r="J47" s="11"/>
    </row>
    <row r="48" spans="1:10" ht="15.75">
      <c r="A48" s="145" t="s">
        <v>7</v>
      </c>
      <c r="B48" s="173">
        <v>279313005</v>
      </c>
      <c r="C48" s="160"/>
      <c r="D48" s="174"/>
      <c r="E48" s="174"/>
      <c r="F48" s="174"/>
      <c r="G48" s="174"/>
      <c r="H48" s="174"/>
      <c r="I48" s="174">
        <v>4300006.03</v>
      </c>
      <c r="J48" s="11"/>
    </row>
    <row r="49" spans="1:10" ht="15.75">
      <c r="A49" s="145" t="s">
        <v>10</v>
      </c>
      <c r="B49" s="173">
        <v>93913608</v>
      </c>
      <c r="C49" s="160"/>
      <c r="D49" s="174"/>
      <c r="E49" s="174"/>
      <c r="F49" s="174"/>
      <c r="G49" s="174"/>
      <c r="H49" s="174"/>
      <c r="I49" s="174">
        <v>63380767.65</v>
      </c>
      <c r="J49" s="11"/>
    </row>
    <row r="50" spans="1:10" ht="15.75">
      <c r="A50" s="144" t="s">
        <v>11</v>
      </c>
      <c r="B50" s="173">
        <f>B51+B52</f>
        <v>11480400</v>
      </c>
      <c r="C50" s="160"/>
      <c r="D50" s="174"/>
      <c r="E50" s="174"/>
      <c r="F50" s="174"/>
      <c r="G50" s="174"/>
      <c r="H50" s="174"/>
      <c r="I50" s="174">
        <f>I51+I52</f>
        <v>0</v>
      </c>
      <c r="J50" s="11"/>
    </row>
    <row r="51" spans="1:10" ht="15.75">
      <c r="A51" s="145" t="s">
        <v>55</v>
      </c>
      <c r="B51" s="173">
        <v>0</v>
      </c>
      <c r="C51" s="160"/>
      <c r="D51" s="174"/>
      <c r="E51" s="174"/>
      <c r="F51" s="174"/>
      <c r="G51" s="174"/>
      <c r="H51" s="174"/>
      <c r="I51" s="174">
        <v>0</v>
      </c>
      <c r="J51" s="11"/>
    </row>
    <row r="52" spans="1:10" ht="15.75">
      <c r="A52" s="145" t="s">
        <v>56</v>
      </c>
      <c r="B52" s="173">
        <v>11480400</v>
      </c>
      <c r="C52" s="160"/>
      <c r="D52" s="174"/>
      <c r="E52" s="174"/>
      <c r="F52" s="174"/>
      <c r="G52" s="174"/>
      <c r="H52" s="174"/>
      <c r="I52" s="174">
        <v>0</v>
      </c>
      <c r="J52" s="11"/>
    </row>
    <row r="53" spans="1:10" s="22" customFormat="1" ht="15.75">
      <c r="A53" s="143" t="s">
        <v>57</v>
      </c>
      <c r="B53" s="179">
        <f>B40-B41-B42-B44-B45-B51</f>
        <v>444757013.0000001</v>
      </c>
      <c r="C53" s="180"/>
      <c r="D53" s="181"/>
      <c r="E53" s="181"/>
      <c r="F53" s="181"/>
      <c r="G53" s="181"/>
      <c r="H53" s="181"/>
      <c r="I53" s="181">
        <f>I40-I41-I42-I44-I45-I51</f>
        <v>67680773.68</v>
      </c>
      <c r="J53" s="21"/>
    </row>
    <row r="54" spans="1:11" s="22" customFormat="1" ht="15.75">
      <c r="A54" s="111" t="s">
        <v>58</v>
      </c>
      <c r="B54" s="182">
        <f>B39+B53</f>
        <v>61239380650.46999</v>
      </c>
      <c r="C54" s="183"/>
      <c r="D54" s="184"/>
      <c r="E54" s="184"/>
      <c r="F54" s="184"/>
      <c r="G54" s="184"/>
      <c r="H54" s="184"/>
      <c r="I54" s="184">
        <f>I39+I53</f>
        <v>61930362579.75</v>
      </c>
      <c r="J54" s="185">
        <f>I19-I28</f>
        <v>61866965986.07</v>
      </c>
      <c r="K54" s="185">
        <f>B19-B28</f>
        <v>60821305539.759995</v>
      </c>
    </row>
    <row r="55" spans="1:11" ht="15.75">
      <c r="A55" s="24"/>
      <c r="B55" s="25"/>
      <c r="C55" s="14"/>
      <c r="D55" s="14"/>
      <c r="E55" s="14"/>
      <c r="F55" s="11"/>
      <c r="G55" s="11"/>
      <c r="H55" s="26"/>
      <c r="I55" s="27"/>
      <c r="J55" s="186">
        <f>I40-I41-I42-I43</f>
        <v>67680773.68</v>
      </c>
      <c r="K55" s="186">
        <f>B40-B41-B42-B43</f>
        <v>384707013.0000001</v>
      </c>
    </row>
    <row r="56" spans="1:11" ht="15.75">
      <c r="A56" s="231" t="s">
        <v>12</v>
      </c>
      <c r="B56" s="247" t="s">
        <v>30</v>
      </c>
      <c r="C56" s="236" t="str">
        <f>C16</f>
        <v>Até Dez/2020</v>
      </c>
      <c r="D56" s="237"/>
      <c r="E56" s="237"/>
      <c r="F56" s="237"/>
      <c r="G56" s="237"/>
      <c r="H56" s="237"/>
      <c r="I56" s="237"/>
      <c r="J56" s="187">
        <f>J54+J55</f>
        <v>61934646759.75</v>
      </c>
      <c r="K56" s="187">
        <f>K54+K55</f>
        <v>61206012552.759995</v>
      </c>
    </row>
    <row r="57" spans="1:11" ht="15.75">
      <c r="A57" s="232"/>
      <c r="B57" s="248"/>
      <c r="C57" s="242" t="s">
        <v>13</v>
      </c>
      <c r="D57" s="242" t="s">
        <v>14</v>
      </c>
      <c r="E57" s="242" t="s">
        <v>34</v>
      </c>
      <c r="F57" s="212" t="s">
        <v>150</v>
      </c>
      <c r="G57" s="245"/>
      <c r="H57" s="212" t="s">
        <v>32</v>
      </c>
      <c r="I57" s="213"/>
      <c r="J57" s="187">
        <f>F172</f>
        <v>67680773.68</v>
      </c>
      <c r="K57" s="188">
        <f>D172</f>
        <v>609609689.4200001</v>
      </c>
    </row>
    <row r="58" spans="1:11" ht="15.75">
      <c r="A58" s="232"/>
      <c r="B58" s="248"/>
      <c r="C58" s="243"/>
      <c r="D58" s="243"/>
      <c r="E58" s="243"/>
      <c r="F58" s="240"/>
      <c r="G58" s="246"/>
      <c r="H58" s="240"/>
      <c r="I58" s="241"/>
      <c r="J58" s="187"/>
      <c r="K58" s="188"/>
    </row>
    <row r="59" spans="1:11" ht="15.75">
      <c r="A59" s="232"/>
      <c r="B59" s="248"/>
      <c r="C59" s="243"/>
      <c r="D59" s="243"/>
      <c r="E59" s="243"/>
      <c r="F59" s="240"/>
      <c r="G59" s="246"/>
      <c r="H59" s="222"/>
      <c r="I59" s="223"/>
      <c r="J59" s="187">
        <f>J56-J57</f>
        <v>61866965986.07</v>
      </c>
      <c r="K59" s="188">
        <f>K56-K57</f>
        <v>60596402863.34</v>
      </c>
    </row>
    <row r="60" spans="1:11" ht="31.5">
      <c r="A60" s="233"/>
      <c r="B60" s="249"/>
      <c r="C60" s="244"/>
      <c r="D60" s="244"/>
      <c r="E60" s="244"/>
      <c r="F60" s="240"/>
      <c r="G60" s="246"/>
      <c r="H60" s="63" t="s">
        <v>33</v>
      </c>
      <c r="I60" s="64" t="s">
        <v>147</v>
      </c>
      <c r="J60" s="189"/>
      <c r="K60" s="190"/>
    </row>
    <row r="61" spans="1:11" ht="15.75">
      <c r="A61" s="143" t="s">
        <v>59</v>
      </c>
      <c r="B61" s="155">
        <f>B62+B63+B64</f>
        <v>73190090886.66</v>
      </c>
      <c r="C61" s="156">
        <f aca="true" t="shared" si="0" ref="C61:I61">C62+C63+C64</f>
        <v>58385421597.009995</v>
      </c>
      <c r="D61" s="156">
        <f>D62+D63+D64</f>
        <v>57936483904.5</v>
      </c>
      <c r="E61" s="156">
        <f>E62+E63+E64</f>
        <v>55289521529.3</v>
      </c>
      <c r="F61" s="157"/>
      <c r="G61" s="158">
        <f>G62+G63+G64</f>
        <v>3603873015.08</v>
      </c>
      <c r="H61" s="156">
        <f t="shared" si="0"/>
        <v>3417589.5100000002</v>
      </c>
      <c r="I61" s="156">
        <f t="shared" si="0"/>
        <v>186385730.74</v>
      </c>
      <c r="J61" s="26"/>
      <c r="K61" s="28"/>
    </row>
    <row r="62" spans="1:11" ht="15.75">
      <c r="A62" s="144" t="s">
        <v>21</v>
      </c>
      <c r="B62" s="159">
        <v>49052722871.66</v>
      </c>
      <c r="C62" s="160">
        <v>40990110166.82</v>
      </c>
      <c r="D62" s="160">
        <v>40985924132.5</v>
      </c>
      <c r="E62" s="160">
        <v>38883685580.66</v>
      </c>
      <c r="F62" s="160"/>
      <c r="G62" s="161">
        <v>1924168035.67</v>
      </c>
      <c r="H62" s="160">
        <v>57869.89</v>
      </c>
      <c r="I62" s="160">
        <v>1181421.68</v>
      </c>
      <c r="J62" s="26"/>
      <c r="K62" s="28"/>
    </row>
    <row r="63" spans="1:11" ht="15.75">
      <c r="A63" s="144" t="s">
        <v>60</v>
      </c>
      <c r="B63" s="162">
        <v>2160897608.03</v>
      </c>
      <c r="C63" s="160">
        <v>385350952.28</v>
      </c>
      <c r="D63" s="160">
        <v>385350952.28</v>
      </c>
      <c r="E63" s="160">
        <v>385073906.64</v>
      </c>
      <c r="F63" s="160"/>
      <c r="G63" s="161">
        <v>2678.89</v>
      </c>
      <c r="H63" s="160">
        <v>0</v>
      </c>
      <c r="I63" s="160">
        <v>0</v>
      </c>
      <c r="J63" s="26"/>
      <c r="K63" s="28"/>
    </row>
    <row r="64" spans="1:11" ht="15.75">
      <c r="A64" s="144" t="s">
        <v>22</v>
      </c>
      <c r="B64" s="159">
        <f>B65+B66</f>
        <v>21976470406.97</v>
      </c>
      <c r="C64" s="160">
        <f aca="true" t="shared" si="1" ref="C64:I64">C65+C66</f>
        <v>17009960477.91</v>
      </c>
      <c r="D64" s="160">
        <f>D65+D66</f>
        <v>16565208819.72</v>
      </c>
      <c r="E64" s="160">
        <f>E65+E66</f>
        <v>16020762042</v>
      </c>
      <c r="F64" s="160"/>
      <c r="G64" s="161">
        <f>G65+G66</f>
        <v>1679702300.52</v>
      </c>
      <c r="H64" s="160">
        <f t="shared" si="1"/>
        <v>3359719.62</v>
      </c>
      <c r="I64" s="160">
        <f t="shared" si="1"/>
        <v>185204309.06</v>
      </c>
      <c r="J64" s="26"/>
      <c r="K64" s="28"/>
    </row>
    <row r="65" spans="1:11" ht="15.75">
      <c r="A65" s="145" t="s">
        <v>23</v>
      </c>
      <c r="B65" s="159">
        <v>0</v>
      </c>
      <c r="C65" s="160">
        <v>0</v>
      </c>
      <c r="D65" s="160">
        <v>0</v>
      </c>
      <c r="E65" s="160">
        <v>0</v>
      </c>
      <c r="F65" s="160"/>
      <c r="G65" s="161">
        <v>0</v>
      </c>
      <c r="H65" s="160">
        <v>0</v>
      </c>
      <c r="I65" s="160">
        <v>0</v>
      </c>
      <c r="J65" s="26"/>
      <c r="K65" s="28"/>
    </row>
    <row r="66" spans="1:11" ht="15.75">
      <c r="A66" s="145" t="s">
        <v>24</v>
      </c>
      <c r="B66" s="159">
        <v>21976470406.97</v>
      </c>
      <c r="C66" s="160">
        <v>17009960477.91</v>
      </c>
      <c r="D66" s="160">
        <v>16565208819.72</v>
      </c>
      <c r="E66" s="160">
        <v>16020762042</v>
      </c>
      <c r="F66" s="160"/>
      <c r="G66" s="161">
        <v>1679702300.52</v>
      </c>
      <c r="H66" s="160">
        <v>3359719.62</v>
      </c>
      <c r="I66" s="160">
        <v>185204309.06</v>
      </c>
      <c r="J66" s="26"/>
      <c r="K66" s="28"/>
    </row>
    <row r="67" spans="1:11" ht="15.75">
      <c r="A67" s="143" t="s">
        <v>61</v>
      </c>
      <c r="B67" s="155">
        <f>B61-B63</f>
        <v>71029193278.63</v>
      </c>
      <c r="C67" s="156">
        <f>C61-C63</f>
        <v>58000070644.729996</v>
      </c>
      <c r="D67" s="156">
        <f>D61-D63</f>
        <v>57551132952.22</v>
      </c>
      <c r="E67" s="156">
        <f>E61-E63</f>
        <v>54904447622.66</v>
      </c>
      <c r="F67" s="156"/>
      <c r="G67" s="163">
        <f>G61-G63</f>
        <v>3603870336.19</v>
      </c>
      <c r="H67" s="156">
        <f>H61-H63</f>
        <v>3417589.5100000002</v>
      </c>
      <c r="I67" s="156">
        <f>I61-I63</f>
        <v>186385730.74</v>
      </c>
      <c r="J67" s="26"/>
      <c r="K67" s="28"/>
    </row>
    <row r="68" spans="1:11" ht="15.75">
      <c r="A68" s="143" t="s">
        <v>62</v>
      </c>
      <c r="B68" s="155">
        <f>B69+B70+B75</f>
        <v>10005881923.66</v>
      </c>
      <c r="C68" s="156">
        <f aca="true" t="shared" si="2" ref="C68:I68">C69+C70+C75</f>
        <v>1511213570.8200002</v>
      </c>
      <c r="D68" s="156">
        <f>D69+D70+D75</f>
        <v>1404767982.47</v>
      </c>
      <c r="E68" s="156">
        <f>E69+E70+E75</f>
        <v>1298777432.6</v>
      </c>
      <c r="F68" s="156"/>
      <c r="G68" s="163">
        <f>G69+G70+G75</f>
        <v>99895363.31</v>
      </c>
      <c r="H68" s="156">
        <f t="shared" si="2"/>
        <v>1737485.24</v>
      </c>
      <c r="I68" s="156">
        <f t="shared" si="2"/>
        <v>43082197.01</v>
      </c>
      <c r="J68" s="26"/>
      <c r="K68" s="28"/>
    </row>
    <row r="69" spans="1:11" ht="15.75">
      <c r="A69" s="144" t="s">
        <v>15</v>
      </c>
      <c r="B69" s="162">
        <v>5695390304.29</v>
      </c>
      <c r="C69" s="160">
        <v>964226638.44</v>
      </c>
      <c r="D69" s="160">
        <v>857842119.64</v>
      </c>
      <c r="E69" s="160">
        <v>811384071</v>
      </c>
      <c r="F69" s="160"/>
      <c r="G69" s="161">
        <v>96305278.78</v>
      </c>
      <c r="H69" s="160">
        <v>1737485.24</v>
      </c>
      <c r="I69" s="160">
        <v>43082197.01</v>
      </c>
      <c r="J69" s="26"/>
      <c r="K69" s="28"/>
    </row>
    <row r="70" spans="1:11" ht="15.75">
      <c r="A70" s="144" t="s">
        <v>16</v>
      </c>
      <c r="B70" s="159">
        <f>SUM(B71:B74)</f>
        <v>164852676.42000002</v>
      </c>
      <c r="C70" s="160">
        <f aca="true" t="shared" si="3" ref="C70:I70">SUM(C71:C74)</f>
        <v>96174533.7</v>
      </c>
      <c r="D70" s="160">
        <f>SUM(D71:D74)</f>
        <v>96174533.7</v>
      </c>
      <c r="E70" s="160">
        <f>SUM(E71:E74)</f>
        <v>36798434.76</v>
      </c>
      <c r="F70" s="160"/>
      <c r="G70" s="161">
        <f>G71+G72+G73+G74</f>
        <v>3584025.04</v>
      </c>
      <c r="H70" s="160">
        <f t="shared" si="3"/>
        <v>0</v>
      </c>
      <c r="I70" s="160">
        <f t="shared" si="3"/>
        <v>0</v>
      </c>
      <c r="J70" s="26"/>
      <c r="K70" s="28"/>
    </row>
    <row r="71" spans="1:11" ht="15.75">
      <c r="A71" s="146" t="s">
        <v>63</v>
      </c>
      <c r="B71" s="159">
        <v>64397046</v>
      </c>
      <c r="C71" s="160">
        <v>70507673.7</v>
      </c>
      <c r="D71" s="160">
        <v>70507673.7</v>
      </c>
      <c r="E71" s="160">
        <v>11131574.76</v>
      </c>
      <c r="F71" s="160"/>
      <c r="G71" s="161">
        <v>526025.04</v>
      </c>
      <c r="H71" s="160">
        <v>0</v>
      </c>
      <c r="I71" s="160">
        <v>0</v>
      </c>
      <c r="J71" s="26"/>
      <c r="K71" s="28"/>
    </row>
    <row r="72" spans="1:11" ht="15.75">
      <c r="A72" s="146" t="s">
        <v>64</v>
      </c>
      <c r="B72" s="155">
        <v>0</v>
      </c>
      <c r="C72" s="160">
        <v>0</v>
      </c>
      <c r="D72" s="160">
        <v>0</v>
      </c>
      <c r="E72" s="160">
        <v>0</v>
      </c>
      <c r="F72" s="160"/>
      <c r="G72" s="161">
        <v>0</v>
      </c>
      <c r="H72" s="160">
        <v>0</v>
      </c>
      <c r="I72" s="160">
        <v>0</v>
      </c>
      <c r="J72" s="30"/>
      <c r="K72" s="26"/>
    </row>
    <row r="73" spans="1:11" ht="15.75">
      <c r="A73" s="146" t="s">
        <v>65</v>
      </c>
      <c r="B73" s="159">
        <v>0</v>
      </c>
      <c r="C73" s="160">
        <v>0</v>
      </c>
      <c r="D73" s="160">
        <v>0</v>
      </c>
      <c r="E73" s="160">
        <v>0</v>
      </c>
      <c r="F73" s="160"/>
      <c r="G73" s="161">
        <v>0</v>
      </c>
      <c r="H73" s="160">
        <v>0</v>
      </c>
      <c r="I73" s="160">
        <v>0</v>
      </c>
      <c r="J73" s="30"/>
      <c r="K73" s="26"/>
    </row>
    <row r="74" spans="1:12" ht="15.75">
      <c r="A74" s="146" t="s">
        <v>17</v>
      </c>
      <c r="B74" s="159">
        <v>100455630.42</v>
      </c>
      <c r="C74" s="160">
        <v>25666860</v>
      </c>
      <c r="D74" s="160">
        <v>25666860</v>
      </c>
      <c r="E74" s="160">
        <v>25666860</v>
      </c>
      <c r="F74" s="160"/>
      <c r="G74" s="161">
        <v>3058000</v>
      </c>
      <c r="H74" s="160">
        <v>0</v>
      </c>
      <c r="I74" s="160">
        <v>0</v>
      </c>
      <c r="J74" s="45">
        <f>B61-B63</f>
        <v>71029193278.63</v>
      </c>
      <c r="K74" s="45">
        <f>C61-C63</f>
        <v>58000070644.729996</v>
      </c>
      <c r="L74" s="16">
        <f>D61-D63</f>
        <v>57551132952.22</v>
      </c>
    </row>
    <row r="75" spans="1:12" ht="15.75">
      <c r="A75" s="144" t="s">
        <v>66</v>
      </c>
      <c r="B75" s="159">
        <v>4145638942.95</v>
      </c>
      <c r="C75" s="160">
        <v>450812398.68</v>
      </c>
      <c r="D75" s="160">
        <v>450751329.13</v>
      </c>
      <c r="E75" s="160">
        <v>450594926.84</v>
      </c>
      <c r="F75" s="160"/>
      <c r="G75" s="161">
        <v>6059.49</v>
      </c>
      <c r="H75" s="160">
        <v>0</v>
      </c>
      <c r="I75" s="160">
        <v>0</v>
      </c>
      <c r="J75" s="45">
        <f>B68-B71-B72-B75</f>
        <v>5795845934.71</v>
      </c>
      <c r="K75" s="45">
        <f>C68-C71-C72-C75</f>
        <v>989893498.44</v>
      </c>
      <c r="L75" s="45">
        <f>D68-D71-D72-D75</f>
        <v>883508979.64</v>
      </c>
    </row>
    <row r="76" spans="1:12" ht="15.75">
      <c r="A76" s="143" t="s">
        <v>67</v>
      </c>
      <c r="B76" s="155">
        <f>B68-B71-B72-B73-B75</f>
        <v>5795845934.71</v>
      </c>
      <c r="C76" s="156">
        <f>C68-C71-C72-C73-C75</f>
        <v>989893498.44</v>
      </c>
      <c r="D76" s="156">
        <f>D68-D71-D72-D73-D75</f>
        <v>883508979.64</v>
      </c>
      <c r="E76" s="156">
        <f>E68-E71-E72-E73-E75</f>
        <v>837050931</v>
      </c>
      <c r="F76" s="156"/>
      <c r="G76" s="163">
        <f>G68-G71-G72-G73-G75</f>
        <v>99363278.78</v>
      </c>
      <c r="H76" s="156">
        <f>H68-H71-H72-H73-H75</f>
        <v>1737485.24</v>
      </c>
      <c r="I76" s="156">
        <f>I68-I71-I72-I73-I75</f>
        <v>43082197.01</v>
      </c>
      <c r="J76" s="45">
        <f>B77</f>
        <v>481276944</v>
      </c>
      <c r="K76" s="45">
        <f>C77</f>
        <v>0</v>
      </c>
      <c r="L76" s="45">
        <f>D77</f>
        <v>0</v>
      </c>
    </row>
    <row r="77" spans="1:12" ht="15.75">
      <c r="A77" s="143" t="s">
        <v>68</v>
      </c>
      <c r="B77" s="155">
        <v>481276944</v>
      </c>
      <c r="C77" s="164">
        <v>0</v>
      </c>
      <c r="D77" s="164">
        <v>0</v>
      </c>
      <c r="E77" s="164">
        <v>0</v>
      </c>
      <c r="F77" s="165"/>
      <c r="G77" s="166">
        <v>0</v>
      </c>
      <c r="H77" s="164">
        <v>0</v>
      </c>
      <c r="I77" s="164">
        <v>0</v>
      </c>
      <c r="J77" s="45">
        <f>J74+J75+J76</f>
        <v>77306316157.34001</v>
      </c>
      <c r="K77" s="45">
        <f>K74+K75+K76</f>
        <v>58989964143.17</v>
      </c>
      <c r="L77" s="45">
        <f>L74+L75+L76</f>
        <v>58434641931.86</v>
      </c>
    </row>
    <row r="78" spans="1:12" ht="15.75">
      <c r="A78" s="65" t="s">
        <v>69</v>
      </c>
      <c r="B78" s="167">
        <f>B67+B76+B77</f>
        <v>77306316157.34001</v>
      </c>
      <c r="C78" s="168">
        <f>C67+C76+C77</f>
        <v>58989964143.17</v>
      </c>
      <c r="D78" s="168">
        <f>D67+D76+D77</f>
        <v>58434641931.86</v>
      </c>
      <c r="E78" s="168">
        <f>E67+E76+E77</f>
        <v>55741498553.66</v>
      </c>
      <c r="F78" s="168"/>
      <c r="G78" s="169">
        <f>G67+G76+G77</f>
        <v>3703233614.9700003</v>
      </c>
      <c r="H78" s="168">
        <f>H67+H76+H77</f>
        <v>5155074.75</v>
      </c>
      <c r="I78" s="170">
        <f>I67+I76+I77</f>
        <v>229467927.75</v>
      </c>
      <c r="J78" s="108" t="e">
        <f>B177</f>
        <v>#VALUE!</v>
      </c>
      <c r="K78" s="107">
        <f>C177</f>
        <v>0</v>
      </c>
      <c r="L78" s="16">
        <f>E177</f>
        <v>0</v>
      </c>
    </row>
    <row r="79" spans="1:12" ht="15.75">
      <c r="A79" s="147"/>
      <c r="B79" s="31"/>
      <c r="C79" s="31"/>
      <c r="D79" s="31"/>
      <c r="E79" s="31"/>
      <c r="F79" s="31"/>
      <c r="G79" s="31"/>
      <c r="H79" s="45"/>
      <c r="I79" s="33"/>
      <c r="J79" s="45" t="e">
        <f>J77-J78</f>
        <v>#VALUE!</v>
      </c>
      <c r="K79" s="45">
        <f>K77-K78</f>
        <v>58989964143.17</v>
      </c>
      <c r="L79" s="45">
        <f>L77-L78</f>
        <v>58434641931.86</v>
      </c>
    </row>
    <row r="80" spans="1:11" ht="15.75">
      <c r="A80" s="65" t="s">
        <v>70</v>
      </c>
      <c r="B80" s="66"/>
      <c r="C80" s="67"/>
      <c r="D80" s="67"/>
      <c r="E80" s="67"/>
      <c r="F80" s="67"/>
      <c r="G80" s="67"/>
      <c r="H80" s="67"/>
      <c r="I80" s="154">
        <f>I54-(E78+G78+I78)</f>
        <v>2256162483.369995</v>
      </c>
      <c r="J80" s="26"/>
      <c r="K80" s="28"/>
    </row>
    <row r="81" spans="1:11" ht="15.75">
      <c r="A81" s="147"/>
      <c r="B81" s="31"/>
      <c r="C81" s="31"/>
      <c r="D81" s="31"/>
      <c r="E81" s="31"/>
      <c r="F81" s="32"/>
      <c r="G81" s="32"/>
      <c r="H81" s="26"/>
      <c r="I81" s="33"/>
      <c r="J81" s="26"/>
      <c r="K81" s="28"/>
    </row>
    <row r="82" spans="1:11" ht="15.75">
      <c r="A82" s="214" t="s">
        <v>71</v>
      </c>
      <c r="B82" s="216" t="s">
        <v>19</v>
      </c>
      <c r="C82" s="214"/>
      <c r="D82" s="214"/>
      <c r="E82" s="214"/>
      <c r="F82" s="214"/>
      <c r="G82" s="214"/>
      <c r="H82" s="214"/>
      <c r="I82" s="214"/>
      <c r="J82" s="26"/>
      <c r="K82" s="28"/>
    </row>
    <row r="83" spans="1:11" ht="15.75">
      <c r="A83" s="215"/>
      <c r="B83" s="234"/>
      <c r="C83" s="235"/>
      <c r="D83" s="235"/>
      <c r="E83" s="235"/>
      <c r="F83" s="235"/>
      <c r="G83" s="235"/>
      <c r="H83" s="235"/>
      <c r="I83" s="235"/>
      <c r="J83" s="26"/>
      <c r="K83" s="28"/>
    </row>
    <row r="84" spans="1:13" ht="15.75">
      <c r="A84" s="114" t="s">
        <v>154</v>
      </c>
      <c r="B84" s="115"/>
      <c r="C84" s="116"/>
      <c r="D84" s="116"/>
      <c r="E84" s="116"/>
      <c r="F84" s="116"/>
      <c r="G84" s="116"/>
      <c r="H84" s="116"/>
      <c r="I84" s="153">
        <f>-6435944000</f>
        <v>-6435944000</v>
      </c>
      <c r="J84" s="297" t="s">
        <v>166</v>
      </c>
      <c r="K84" s="297"/>
      <c r="L84" s="297"/>
      <c r="M84" s="297"/>
    </row>
    <row r="85" spans="1:11" ht="15.75">
      <c r="A85" s="20"/>
      <c r="B85" s="35"/>
      <c r="C85" s="35"/>
      <c r="D85" s="35"/>
      <c r="E85" s="35"/>
      <c r="F85" s="35"/>
      <c r="G85" s="35"/>
      <c r="H85" s="35"/>
      <c r="I85" s="35"/>
      <c r="J85" s="26"/>
      <c r="K85" s="28"/>
    </row>
    <row r="86" spans="1:16" ht="15.75" customHeight="1">
      <c r="A86" s="231" t="s">
        <v>72</v>
      </c>
      <c r="B86" s="238" t="str">
        <f>C16</f>
        <v>Até Dez/2020</v>
      </c>
      <c r="C86" s="239"/>
      <c r="D86" s="239"/>
      <c r="E86" s="239"/>
      <c r="F86" s="239"/>
      <c r="G86" s="239"/>
      <c r="H86" s="239"/>
      <c r="I86" s="239"/>
      <c r="K86" s="278" t="s">
        <v>116</v>
      </c>
      <c r="L86" s="278"/>
      <c r="M86" s="278"/>
      <c r="N86" s="278"/>
      <c r="O86" s="278"/>
      <c r="P86" s="278"/>
    </row>
    <row r="87" spans="1:16" ht="15.75">
      <c r="A87" s="232"/>
      <c r="B87" s="224" t="s">
        <v>73</v>
      </c>
      <c r="C87" s="210"/>
      <c r="D87" s="210"/>
      <c r="E87" s="210"/>
      <c r="F87" s="210"/>
      <c r="G87" s="210"/>
      <c r="H87" s="210"/>
      <c r="I87" s="210"/>
      <c r="J87" s="54"/>
      <c r="K87" s="278"/>
      <c r="L87" s="278"/>
      <c r="M87" s="278"/>
      <c r="N87" s="278"/>
      <c r="O87" s="278"/>
      <c r="P87" s="278"/>
    </row>
    <row r="88" spans="1:16" ht="15.75">
      <c r="A88" s="233"/>
      <c r="B88" s="227"/>
      <c r="C88" s="211"/>
      <c r="D88" s="211"/>
      <c r="E88" s="211"/>
      <c r="F88" s="211"/>
      <c r="G88" s="211"/>
      <c r="H88" s="211"/>
      <c r="I88" s="211"/>
      <c r="J88" s="206"/>
      <c r="K88" s="278"/>
      <c r="L88" s="278"/>
      <c r="M88" s="278"/>
      <c r="N88" s="278"/>
      <c r="O88" s="278"/>
      <c r="P88" s="278"/>
    </row>
    <row r="89" spans="1:16" ht="15.75">
      <c r="A89" s="36" t="s">
        <v>110</v>
      </c>
      <c r="B89" s="37"/>
      <c r="C89" s="14"/>
      <c r="D89" s="14"/>
      <c r="E89" s="14"/>
      <c r="F89" s="11"/>
      <c r="G89" s="11"/>
      <c r="H89" s="11"/>
      <c r="I89" s="307">
        <v>4418223620.69</v>
      </c>
      <c r="J89" s="207"/>
      <c r="K89" s="278"/>
      <c r="L89" s="278"/>
      <c r="M89" s="278"/>
      <c r="N89" s="278"/>
      <c r="O89" s="278"/>
      <c r="P89" s="278"/>
    </row>
    <row r="90" spans="1:16" ht="15.75">
      <c r="A90" s="34" t="s">
        <v>111</v>
      </c>
      <c r="B90" s="38"/>
      <c r="C90" s="39"/>
      <c r="D90" s="39"/>
      <c r="E90" s="39"/>
      <c r="F90" s="40"/>
      <c r="G90" s="40"/>
      <c r="H90" s="40"/>
      <c r="I90" s="308">
        <v>14839167060.45</v>
      </c>
      <c r="J90" s="207"/>
      <c r="K90" s="278"/>
      <c r="L90" s="278"/>
      <c r="M90" s="278"/>
      <c r="N90" s="278"/>
      <c r="O90" s="278"/>
      <c r="P90" s="278"/>
    </row>
    <row r="91" spans="1:11" ht="15.75">
      <c r="A91" s="20"/>
      <c r="B91" s="35"/>
      <c r="C91" s="35"/>
      <c r="D91" s="35"/>
      <c r="E91" s="35"/>
      <c r="F91" s="35"/>
      <c r="G91" s="35"/>
      <c r="H91" s="35"/>
      <c r="I91" s="35"/>
      <c r="J91" s="208"/>
      <c r="K91" s="28"/>
    </row>
    <row r="92" spans="1:11" ht="15.75">
      <c r="A92" s="68" t="s">
        <v>74</v>
      </c>
      <c r="B92" s="69"/>
      <c r="C92" s="70"/>
      <c r="D92" s="70"/>
      <c r="E92" s="70"/>
      <c r="F92" s="70"/>
      <c r="G92" s="70"/>
      <c r="H92" s="70"/>
      <c r="I92" s="154">
        <f>I80+(I89-I90)</f>
        <v>-8164780956.390007</v>
      </c>
      <c r="J92" s="208"/>
      <c r="K92" s="28"/>
    </row>
    <row r="93" spans="1:11" ht="15.75">
      <c r="A93" s="143"/>
      <c r="B93" s="35"/>
      <c r="C93" s="35"/>
      <c r="D93" s="35"/>
      <c r="E93" s="35"/>
      <c r="F93" s="35"/>
      <c r="G93" s="35"/>
      <c r="H93" s="35"/>
      <c r="I93" s="35"/>
      <c r="J93" s="120"/>
      <c r="K93" s="28"/>
    </row>
    <row r="94" spans="1:11" ht="15.75">
      <c r="A94" s="214" t="s">
        <v>75</v>
      </c>
      <c r="B94" s="216" t="s">
        <v>19</v>
      </c>
      <c r="C94" s="214"/>
      <c r="D94" s="214"/>
      <c r="E94" s="214"/>
      <c r="F94" s="214"/>
      <c r="G94" s="214"/>
      <c r="H94" s="214"/>
      <c r="I94" s="214"/>
      <c r="J94" s="45"/>
      <c r="K94" s="28"/>
    </row>
    <row r="95" spans="1:11" ht="15.75">
      <c r="A95" s="215"/>
      <c r="B95" s="217"/>
      <c r="C95" s="215"/>
      <c r="D95" s="215"/>
      <c r="E95" s="215"/>
      <c r="F95" s="215"/>
      <c r="G95" s="215"/>
      <c r="H95" s="215"/>
      <c r="I95" s="215"/>
      <c r="J95" s="26"/>
      <c r="K95" s="28"/>
    </row>
    <row r="96" spans="1:13" ht="15.75">
      <c r="A96" s="113" t="s">
        <v>154</v>
      </c>
      <c r="B96" s="41"/>
      <c r="C96" s="42"/>
      <c r="D96" s="42"/>
      <c r="E96" s="42"/>
      <c r="F96" s="42"/>
      <c r="G96" s="42"/>
      <c r="H96" s="42"/>
      <c r="I96" s="153">
        <f>-20702591000</f>
        <v>-20702591000</v>
      </c>
      <c r="J96" s="297" t="s">
        <v>166</v>
      </c>
      <c r="K96" s="297"/>
      <c r="L96" s="297"/>
      <c r="M96" s="297"/>
    </row>
    <row r="97" spans="1:11" ht="15.75">
      <c r="A97" s="36"/>
      <c r="B97" s="21"/>
      <c r="C97" s="21"/>
      <c r="D97" s="21"/>
      <c r="E97" s="21"/>
      <c r="F97" s="21"/>
      <c r="G97" s="21"/>
      <c r="H97" s="21"/>
      <c r="I97" s="21"/>
      <c r="J97" s="26"/>
      <c r="K97" s="28"/>
    </row>
    <row r="98" spans="1:11" ht="15.75">
      <c r="A98" s="210" t="s">
        <v>76</v>
      </c>
      <c r="B98" s="210"/>
      <c r="C98" s="210"/>
      <c r="D98" s="210"/>
      <c r="E98" s="210"/>
      <c r="F98" s="210"/>
      <c r="G98" s="210"/>
      <c r="H98" s="210"/>
      <c r="I98" s="210"/>
      <c r="J98" s="14"/>
      <c r="K98" s="13"/>
    </row>
    <row r="99" spans="1:11" ht="15.75">
      <c r="A99" s="211"/>
      <c r="B99" s="211"/>
      <c r="C99" s="211"/>
      <c r="D99" s="211"/>
      <c r="E99" s="211"/>
      <c r="F99" s="211"/>
      <c r="G99" s="211"/>
      <c r="H99" s="211"/>
      <c r="I99" s="211"/>
      <c r="J99" s="14"/>
      <c r="K99" s="13"/>
    </row>
    <row r="100" spans="1:11" ht="15.75">
      <c r="A100" s="256" t="s">
        <v>78</v>
      </c>
      <c r="B100" s="212" t="s">
        <v>77</v>
      </c>
      <c r="C100" s="213"/>
      <c r="D100" s="213"/>
      <c r="E100" s="213"/>
      <c r="F100" s="213"/>
      <c r="G100" s="213"/>
      <c r="H100" s="213"/>
      <c r="I100" s="213"/>
      <c r="J100" s="14"/>
      <c r="K100" s="13"/>
    </row>
    <row r="101" spans="1:11" ht="15.75">
      <c r="A101" s="226"/>
      <c r="B101" s="212" t="s">
        <v>151</v>
      </c>
      <c r="C101" s="213"/>
      <c r="D101" s="213"/>
      <c r="E101" s="213"/>
      <c r="F101" s="220" t="s">
        <v>155</v>
      </c>
      <c r="G101" s="221"/>
      <c r="H101" s="221"/>
      <c r="I101" s="221"/>
      <c r="J101" s="14"/>
      <c r="K101" s="13"/>
    </row>
    <row r="102" spans="1:11" ht="15.75">
      <c r="A102" s="211"/>
      <c r="B102" s="222" t="s">
        <v>29</v>
      </c>
      <c r="C102" s="223"/>
      <c r="D102" s="223"/>
      <c r="E102" s="223"/>
      <c r="F102" s="218" t="s">
        <v>31</v>
      </c>
      <c r="G102" s="219"/>
      <c r="H102" s="219"/>
      <c r="I102" s="219"/>
      <c r="J102" s="14"/>
      <c r="K102" s="80"/>
    </row>
    <row r="103" spans="1:11" ht="15.75">
      <c r="A103" s="142" t="s">
        <v>79</v>
      </c>
      <c r="B103" s="74"/>
      <c r="C103" s="75"/>
      <c r="D103" s="75"/>
      <c r="E103" s="131">
        <v>166854170931.17</v>
      </c>
      <c r="F103" s="74"/>
      <c r="G103" s="75"/>
      <c r="H103" s="75"/>
      <c r="I103" s="131">
        <v>191534257419.01</v>
      </c>
      <c r="J103" s="14"/>
      <c r="K103" s="81"/>
    </row>
    <row r="104" spans="1:11" ht="15.75">
      <c r="A104" s="142" t="s">
        <v>80</v>
      </c>
      <c r="B104" s="29"/>
      <c r="C104" s="23"/>
      <c r="D104" s="23"/>
      <c r="E104" s="132">
        <f>E105+E108</f>
        <v>1648993173.6100001</v>
      </c>
      <c r="F104" s="29"/>
      <c r="G104" s="23"/>
      <c r="H104" s="23"/>
      <c r="I104" s="133">
        <f>I105+I108</f>
        <v>1715477205.0700002</v>
      </c>
      <c r="J104" s="14"/>
      <c r="K104" s="80"/>
    </row>
    <row r="105" spans="1:11" ht="15.75">
      <c r="A105" s="142" t="s">
        <v>81</v>
      </c>
      <c r="B105" s="29"/>
      <c r="C105" s="23"/>
      <c r="D105" s="23"/>
      <c r="E105" s="132">
        <f>IF(E106&lt;E107,0,(E106-E107))</f>
        <v>0</v>
      </c>
      <c r="F105" s="29"/>
      <c r="G105" s="23"/>
      <c r="H105" s="23"/>
      <c r="I105" s="133">
        <f>IF(I106&lt;I107,0,(I106-I107))</f>
        <v>0</v>
      </c>
      <c r="J105" s="14"/>
      <c r="K105" s="13"/>
    </row>
    <row r="106" spans="1:11" ht="15.75">
      <c r="A106" s="142" t="s">
        <v>82</v>
      </c>
      <c r="B106" s="76"/>
      <c r="C106" s="36"/>
      <c r="D106" s="36"/>
      <c r="E106" s="133">
        <v>9896162496.95</v>
      </c>
      <c r="F106" s="79"/>
      <c r="G106" s="36"/>
      <c r="H106" s="36"/>
      <c r="I106" s="133">
        <v>11651290665.32</v>
      </c>
      <c r="J106" s="14"/>
      <c r="K106" s="13"/>
    </row>
    <row r="107" spans="1:11" ht="15.75">
      <c r="A107" s="142" t="s">
        <v>83</v>
      </c>
      <c r="B107" s="76"/>
      <c r="C107" s="36"/>
      <c r="D107" s="36"/>
      <c r="E107" s="133">
        <v>17734012580.54</v>
      </c>
      <c r="F107" s="76"/>
      <c r="G107" s="36"/>
      <c r="H107" s="36"/>
      <c r="I107" s="133">
        <v>13408327768.15</v>
      </c>
      <c r="J107" s="14"/>
      <c r="K107" s="13"/>
    </row>
    <row r="108" spans="1:11" ht="15.75">
      <c r="A108" s="142" t="s">
        <v>84</v>
      </c>
      <c r="B108" s="76"/>
      <c r="C108" s="36"/>
      <c r="D108" s="36"/>
      <c r="E108" s="133">
        <v>1648993173.6100001</v>
      </c>
      <c r="F108" s="76"/>
      <c r="G108" s="36"/>
      <c r="H108" s="36"/>
      <c r="I108" s="133">
        <v>1715477205.0700002</v>
      </c>
      <c r="J108" s="105"/>
      <c r="K108" s="13"/>
    </row>
    <row r="109" spans="1:11" ht="15.75">
      <c r="A109" s="142" t="s">
        <v>85</v>
      </c>
      <c r="B109" s="77"/>
      <c r="C109" s="78"/>
      <c r="D109" s="78"/>
      <c r="E109" s="134">
        <f>E103-E104</f>
        <v>165205177757.56003</v>
      </c>
      <c r="F109" s="77"/>
      <c r="G109" s="78"/>
      <c r="H109" s="78"/>
      <c r="I109" s="191">
        <f>I103-I104</f>
        <v>189818780213.94</v>
      </c>
      <c r="J109" s="105"/>
      <c r="K109" s="104"/>
    </row>
    <row r="110" spans="1:11" ht="15.75">
      <c r="A110" s="72" t="s">
        <v>86</v>
      </c>
      <c r="B110" s="66"/>
      <c r="C110" s="67"/>
      <c r="D110" s="67"/>
      <c r="E110" s="67"/>
      <c r="F110" s="67"/>
      <c r="G110" s="67"/>
      <c r="H110" s="67"/>
      <c r="I110" s="154">
        <f>E109-I109</f>
        <v>-24613602456.379974</v>
      </c>
      <c r="J110" s="43"/>
      <c r="K110" s="13"/>
    </row>
    <row r="111" spans="1:11" ht="15.75">
      <c r="A111" s="137"/>
      <c r="B111" s="21"/>
      <c r="C111" s="21"/>
      <c r="D111" s="21"/>
      <c r="E111" s="44"/>
      <c r="F111" s="21"/>
      <c r="G111" s="21"/>
      <c r="H111" s="21"/>
      <c r="I111" s="44"/>
      <c r="J111" s="45"/>
      <c r="K111" s="28"/>
    </row>
    <row r="112" spans="1:11" ht="15.75">
      <c r="A112" s="256" t="s">
        <v>87</v>
      </c>
      <c r="B112" s="224" t="str">
        <f>C16</f>
        <v>Até Dez/2020</v>
      </c>
      <c r="C112" s="210"/>
      <c r="D112" s="210"/>
      <c r="E112" s="210"/>
      <c r="F112" s="210"/>
      <c r="G112" s="210"/>
      <c r="H112" s="210"/>
      <c r="I112" s="210"/>
      <c r="J112" s="230"/>
      <c r="K112" s="28"/>
    </row>
    <row r="113" spans="1:14" ht="15.75">
      <c r="A113" s="257"/>
      <c r="B113" s="225"/>
      <c r="C113" s="226"/>
      <c r="D113" s="226"/>
      <c r="E113" s="226"/>
      <c r="F113" s="226"/>
      <c r="G113" s="226"/>
      <c r="H113" s="226"/>
      <c r="I113" s="226"/>
      <c r="J113" s="230"/>
      <c r="L113" s="46"/>
      <c r="M113" s="46"/>
      <c r="N113" s="46"/>
    </row>
    <row r="114" spans="1:15" ht="15.75">
      <c r="A114" s="258"/>
      <c r="B114" s="227"/>
      <c r="C114" s="211"/>
      <c r="D114" s="211"/>
      <c r="E114" s="211"/>
      <c r="F114" s="211"/>
      <c r="G114" s="211"/>
      <c r="H114" s="211"/>
      <c r="I114" s="211"/>
      <c r="J114" s="230"/>
      <c r="K114" s="209" t="s">
        <v>117</v>
      </c>
      <c r="L114" s="209"/>
      <c r="M114" s="209"/>
      <c r="N114" s="209"/>
      <c r="O114" s="209"/>
    </row>
    <row r="115" spans="1:16" ht="15.75">
      <c r="A115" s="138" t="s">
        <v>88</v>
      </c>
      <c r="B115" s="11"/>
      <c r="E115" s="47"/>
      <c r="F115" s="47"/>
      <c r="G115" s="11"/>
      <c r="H115" s="11"/>
      <c r="I115" s="192">
        <f>E107-I107</f>
        <v>4325684812.390001</v>
      </c>
      <c r="J115" s="193"/>
      <c r="K115" s="209"/>
      <c r="L115" s="209"/>
      <c r="M115" s="209"/>
      <c r="N115" s="209"/>
      <c r="O115" s="209"/>
      <c r="P115" s="48"/>
    </row>
    <row r="116" spans="1:16" ht="15.75">
      <c r="A116" s="139" t="s">
        <v>89</v>
      </c>
      <c r="B116" s="11"/>
      <c r="E116" s="47"/>
      <c r="F116" s="47"/>
      <c r="G116" s="11"/>
      <c r="H116" s="11"/>
      <c r="I116" s="192">
        <f>I45</f>
        <v>0</v>
      </c>
      <c r="J116" s="193"/>
      <c r="K116" s="209"/>
      <c r="L116" s="209"/>
      <c r="M116" s="209"/>
      <c r="N116" s="209"/>
      <c r="O116" s="209"/>
      <c r="P116" s="48"/>
    </row>
    <row r="117" spans="1:16" ht="15.75">
      <c r="A117" s="139" t="s">
        <v>90</v>
      </c>
      <c r="B117" s="11"/>
      <c r="E117" s="47"/>
      <c r="F117" s="47"/>
      <c r="G117" s="11"/>
      <c r="H117" s="11"/>
      <c r="I117" s="204">
        <v>1643338254.6</v>
      </c>
      <c r="J117" s="194"/>
      <c r="K117" s="209"/>
      <c r="L117" s="209"/>
      <c r="M117" s="209"/>
      <c r="N117" s="209"/>
      <c r="O117" s="209"/>
      <c r="P117" s="49"/>
    </row>
    <row r="118" spans="1:16" ht="15.75">
      <c r="A118" s="139" t="s">
        <v>108</v>
      </c>
      <c r="B118" s="11"/>
      <c r="E118" s="47"/>
      <c r="F118" s="47"/>
      <c r="G118" s="11"/>
      <c r="H118" s="11"/>
      <c r="I118" s="192">
        <v>-9074531499.85</v>
      </c>
      <c r="J118" s="195"/>
      <c r="K118" s="209"/>
      <c r="L118" s="209"/>
      <c r="M118" s="209"/>
      <c r="N118" s="209"/>
      <c r="O118" s="209"/>
      <c r="P118" s="50"/>
    </row>
    <row r="119" spans="1:16" ht="15.75">
      <c r="A119" s="139" t="s">
        <v>109</v>
      </c>
      <c r="B119" s="11"/>
      <c r="E119" s="47"/>
      <c r="F119" s="47"/>
      <c r="G119" s="11"/>
      <c r="H119" s="11"/>
      <c r="I119" s="192">
        <v>0</v>
      </c>
      <c r="J119" s="195"/>
      <c r="K119" s="209"/>
      <c r="L119" s="209"/>
      <c r="M119" s="209"/>
      <c r="N119" s="209"/>
      <c r="O119" s="209"/>
      <c r="P119" s="50"/>
    </row>
    <row r="120" spans="1:16" ht="15.75">
      <c r="A120" s="139" t="s">
        <v>165</v>
      </c>
      <c r="B120" s="130"/>
      <c r="C120" s="130"/>
      <c r="D120" s="130"/>
      <c r="E120" s="47"/>
      <c r="F120" s="47"/>
      <c r="G120" s="130"/>
      <c r="H120" s="130"/>
      <c r="I120" s="204">
        <v>0</v>
      </c>
      <c r="J120" s="195"/>
      <c r="K120" s="209"/>
      <c r="L120" s="209"/>
      <c r="M120" s="209"/>
      <c r="N120" s="209"/>
      <c r="O120" s="209"/>
      <c r="P120" s="50"/>
    </row>
    <row r="121" spans="1:16" ht="15.75">
      <c r="A121" s="139" t="s">
        <v>162</v>
      </c>
      <c r="B121" s="11"/>
      <c r="E121" s="47"/>
      <c r="F121" s="47"/>
      <c r="G121" s="11"/>
      <c r="H121" s="11"/>
      <c r="I121" s="192">
        <f>J121</f>
        <v>28205699557.629967</v>
      </c>
      <c r="J121" s="196">
        <f>((I110-I115-I116+I117+I118-I119)-I92)*-1</f>
        <v>28205699557.629967</v>
      </c>
      <c r="K121" s="209"/>
      <c r="L121" s="209"/>
      <c r="M121" s="209"/>
      <c r="N121" s="209"/>
      <c r="O121" s="209"/>
      <c r="P121" s="48"/>
    </row>
    <row r="122" spans="1:16" ht="31.5">
      <c r="A122" s="71" t="s">
        <v>163</v>
      </c>
      <c r="B122" s="72"/>
      <c r="C122" s="68"/>
      <c r="D122" s="68"/>
      <c r="E122" s="68"/>
      <c r="F122" s="68"/>
      <c r="G122" s="68"/>
      <c r="H122" s="68"/>
      <c r="I122" s="197">
        <f>I110-I115-I116+I117+I118-I119+I121</f>
        <v>-8164780956.390007</v>
      </c>
      <c r="J122" s="174">
        <f>I92-I122</f>
        <v>0</v>
      </c>
      <c r="K122" s="82"/>
      <c r="L122" s="48"/>
      <c r="M122" s="48"/>
      <c r="N122" s="48"/>
      <c r="O122" s="48"/>
      <c r="P122" s="48"/>
    </row>
    <row r="123" spans="1:11" ht="15.75">
      <c r="A123" s="140"/>
      <c r="B123" s="11"/>
      <c r="E123" s="11"/>
      <c r="F123" s="11"/>
      <c r="G123" s="11"/>
      <c r="H123" s="11"/>
      <c r="I123" s="192"/>
      <c r="J123" s="189"/>
      <c r="K123" s="28"/>
    </row>
    <row r="124" spans="1:12" ht="15.75">
      <c r="A124" s="68" t="s">
        <v>164</v>
      </c>
      <c r="B124" s="69"/>
      <c r="C124" s="73"/>
      <c r="D124" s="73"/>
      <c r="E124" s="73"/>
      <c r="F124" s="73"/>
      <c r="G124" s="73"/>
      <c r="H124" s="73"/>
      <c r="I124" s="198">
        <f>I122-(I89-I90)</f>
        <v>2256162483.369995</v>
      </c>
      <c r="J124" s="189">
        <f>I80-I124</f>
        <v>0</v>
      </c>
      <c r="K124" s="28"/>
      <c r="L124" s="117">
        <v>3964083908.34</v>
      </c>
    </row>
    <row r="125" spans="1:11" ht="15.75">
      <c r="A125" s="141"/>
      <c r="I125" s="101" t="s">
        <v>140</v>
      </c>
      <c r="J125" s="45"/>
      <c r="K125" s="28"/>
    </row>
    <row r="126" spans="1:11" ht="15.75">
      <c r="A126" s="9"/>
      <c r="C126" s="97"/>
      <c r="D126" s="97"/>
      <c r="J126" s="45"/>
      <c r="K126" s="28"/>
    </row>
    <row r="127" spans="1:11" ht="15.75">
      <c r="A127" s="9"/>
      <c r="C127" s="97"/>
      <c r="D127" s="97"/>
      <c r="I127" s="12" t="s">
        <v>141</v>
      </c>
      <c r="J127" s="45"/>
      <c r="K127" s="28"/>
    </row>
    <row r="128" spans="1:11" ht="15.75">
      <c r="A128" s="9"/>
      <c r="C128" s="97"/>
      <c r="D128" s="97"/>
      <c r="J128" s="45"/>
      <c r="K128" s="28"/>
    </row>
    <row r="129" spans="1:11" ht="15.75">
      <c r="A129" s="9"/>
      <c r="C129" s="97"/>
      <c r="D129" s="97"/>
      <c r="J129" s="45"/>
      <c r="K129" s="28"/>
    </row>
    <row r="130" spans="1:11" ht="15.75">
      <c r="A130" s="13"/>
      <c r="B130" s="13"/>
      <c r="C130" s="14"/>
      <c r="D130" s="14"/>
      <c r="E130" s="13"/>
      <c r="J130" s="45"/>
      <c r="K130" s="28"/>
    </row>
    <row r="131" spans="1:11" ht="15.75">
      <c r="A131" s="228" t="s">
        <v>0</v>
      </c>
      <c r="B131" s="228"/>
      <c r="C131" s="228"/>
      <c r="D131" s="228"/>
      <c r="E131" s="228"/>
      <c r="F131" s="228"/>
      <c r="G131" s="228"/>
      <c r="H131" s="228"/>
      <c r="I131" s="228"/>
      <c r="J131" s="45"/>
      <c r="K131" s="28"/>
    </row>
    <row r="132" spans="1:11" ht="15.75">
      <c r="A132" s="228" t="s">
        <v>1</v>
      </c>
      <c r="B132" s="228"/>
      <c r="C132" s="228"/>
      <c r="D132" s="228"/>
      <c r="E132" s="228"/>
      <c r="F132" s="228"/>
      <c r="G132" s="228"/>
      <c r="H132" s="228"/>
      <c r="I132" s="228"/>
      <c r="J132" s="45"/>
      <c r="K132" s="28"/>
    </row>
    <row r="133" spans="1:11" ht="15.75">
      <c r="A133" s="229" t="s">
        <v>26</v>
      </c>
      <c r="B133" s="229"/>
      <c r="C133" s="229"/>
      <c r="D133" s="229"/>
      <c r="E133" s="229"/>
      <c r="F133" s="229"/>
      <c r="G133" s="229"/>
      <c r="H133" s="229"/>
      <c r="I133" s="229"/>
      <c r="J133" s="45"/>
      <c r="K133" s="28"/>
    </row>
    <row r="134" spans="1:11" ht="15.75">
      <c r="A134" s="228" t="s">
        <v>2</v>
      </c>
      <c r="B134" s="228"/>
      <c r="C134" s="228"/>
      <c r="D134" s="228"/>
      <c r="E134" s="228"/>
      <c r="F134" s="228"/>
      <c r="G134" s="228"/>
      <c r="H134" s="228"/>
      <c r="I134" s="228"/>
      <c r="J134" s="45"/>
      <c r="K134" s="28"/>
    </row>
    <row r="135" spans="1:11" ht="15.75">
      <c r="A135" s="228" t="str">
        <f>A10</f>
        <v>JANEIRO A DEZEMBRO 2020/BIMESTRE NOVEMBRO-DEZEMBRO</v>
      </c>
      <c r="B135" s="228"/>
      <c r="C135" s="228"/>
      <c r="D135" s="228"/>
      <c r="E135" s="228"/>
      <c r="F135" s="228"/>
      <c r="G135" s="228"/>
      <c r="H135" s="228"/>
      <c r="I135" s="228"/>
      <c r="J135" s="45"/>
      <c r="K135" s="28"/>
    </row>
    <row r="136" spans="1:11" ht="15.75">
      <c r="A136" s="96"/>
      <c r="B136" s="96"/>
      <c r="C136" s="96"/>
      <c r="D136" s="96"/>
      <c r="E136" s="96"/>
      <c r="F136" s="96"/>
      <c r="G136" s="96"/>
      <c r="H136" s="96"/>
      <c r="I136" s="96"/>
      <c r="J136" s="45"/>
      <c r="K136" s="28"/>
    </row>
    <row r="137" spans="1:11" ht="15.75">
      <c r="A137" s="96"/>
      <c r="B137" s="96"/>
      <c r="C137" s="96"/>
      <c r="D137" s="96"/>
      <c r="E137" s="96"/>
      <c r="F137" s="96"/>
      <c r="G137" s="96"/>
      <c r="H137" s="96"/>
      <c r="I137" s="98" t="str">
        <f>I12</f>
        <v>Emissão: 02/03/2021</v>
      </c>
      <c r="J137" s="45"/>
      <c r="K137" s="28"/>
    </row>
    <row r="138" spans="1:11" ht="15.75">
      <c r="A138" s="14" t="str">
        <f>A13</f>
        <v>RREO - ANEXO 6 (LRF, art 53, inciso III)</v>
      </c>
      <c r="C138" s="97"/>
      <c r="D138" s="97"/>
      <c r="I138" s="99">
        <f>I13</f>
        <v>1</v>
      </c>
      <c r="J138" s="45"/>
      <c r="K138" s="28"/>
    </row>
    <row r="139" spans="1:11" ht="15.75">
      <c r="A139" s="250" t="s">
        <v>91</v>
      </c>
      <c r="B139" s="252" t="s">
        <v>92</v>
      </c>
      <c r="C139" s="253"/>
      <c r="D139" s="253"/>
      <c r="E139" s="253"/>
      <c r="F139" s="253"/>
      <c r="G139" s="253"/>
      <c r="H139" s="253"/>
      <c r="I139" s="253"/>
      <c r="J139" s="51"/>
      <c r="K139" s="28"/>
    </row>
    <row r="140" spans="1:11" ht="15.75">
      <c r="A140" s="251"/>
      <c r="B140" s="254"/>
      <c r="C140" s="255"/>
      <c r="D140" s="255"/>
      <c r="E140" s="255"/>
      <c r="F140" s="255"/>
      <c r="G140" s="255"/>
      <c r="H140" s="255"/>
      <c r="I140" s="255"/>
      <c r="J140" s="26"/>
      <c r="K140" s="28"/>
    </row>
    <row r="141" spans="1:11" ht="15.75">
      <c r="A141" s="52" t="s">
        <v>18</v>
      </c>
      <c r="B141" s="53"/>
      <c r="C141" s="54"/>
      <c r="D141" s="54"/>
      <c r="E141" s="54"/>
      <c r="F141" s="54"/>
      <c r="G141" s="54"/>
      <c r="H141" s="54"/>
      <c r="I141" s="192">
        <f>I142+I143</f>
        <v>2701217003.09</v>
      </c>
      <c r="J141" s="26"/>
      <c r="K141" s="28"/>
    </row>
    <row r="142" spans="1:11" ht="15.75">
      <c r="A142" s="55" t="s">
        <v>105</v>
      </c>
      <c r="B142" s="56"/>
      <c r="C142" s="36"/>
      <c r="D142" s="36"/>
      <c r="E142" s="36"/>
      <c r="F142" s="36"/>
      <c r="G142" s="36"/>
      <c r="H142" s="36"/>
      <c r="I142" s="192">
        <v>0</v>
      </c>
      <c r="J142" s="26"/>
      <c r="K142" s="28"/>
    </row>
    <row r="143" spans="1:11" ht="31.5">
      <c r="A143" s="57" t="s">
        <v>93</v>
      </c>
      <c r="B143" s="56"/>
      <c r="C143" s="36"/>
      <c r="D143" s="36"/>
      <c r="E143" s="36"/>
      <c r="F143" s="36"/>
      <c r="G143" s="36"/>
      <c r="H143" s="36"/>
      <c r="I143" s="204">
        <v>2701217003.09</v>
      </c>
      <c r="J143" s="109"/>
      <c r="K143" s="28"/>
    </row>
    <row r="144" spans="1:11" ht="15.75">
      <c r="A144" s="58" t="s">
        <v>94</v>
      </c>
      <c r="B144" s="59"/>
      <c r="C144" s="60"/>
      <c r="D144" s="60"/>
      <c r="E144" s="60"/>
      <c r="F144" s="60"/>
      <c r="G144" s="60"/>
      <c r="H144" s="60"/>
      <c r="I144" s="199">
        <v>0</v>
      </c>
      <c r="J144" s="26"/>
      <c r="K144" s="28"/>
    </row>
    <row r="145" spans="1:11" ht="15.75">
      <c r="A145" s="54"/>
      <c r="B145" s="61"/>
      <c r="C145" s="61"/>
      <c r="D145" s="61"/>
      <c r="E145" s="61"/>
      <c r="F145" s="61"/>
      <c r="G145" s="61"/>
      <c r="H145" s="61"/>
      <c r="I145" s="61"/>
      <c r="J145" s="26"/>
      <c r="K145" s="28"/>
    </row>
    <row r="146" spans="1:11" ht="15.75">
      <c r="A146" s="210" t="s">
        <v>95</v>
      </c>
      <c r="B146" s="210"/>
      <c r="C146" s="210"/>
      <c r="D146" s="210"/>
      <c r="E146" s="210"/>
      <c r="F146" s="210"/>
      <c r="G146" s="210"/>
      <c r="H146" s="210"/>
      <c r="I146" s="210"/>
      <c r="J146" s="26"/>
      <c r="K146" s="28"/>
    </row>
    <row r="147" spans="1:11" ht="15.75">
      <c r="A147" s="211"/>
      <c r="B147" s="211"/>
      <c r="C147" s="211"/>
      <c r="D147" s="211"/>
      <c r="E147" s="211"/>
      <c r="F147" s="211"/>
      <c r="G147" s="211"/>
      <c r="H147" s="211"/>
      <c r="I147" s="211"/>
      <c r="J147" s="26"/>
      <c r="K147" s="28"/>
    </row>
    <row r="148" spans="1:11" ht="15.75" customHeight="1">
      <c r="A148" s="298" t="s">
        <v>174</v>
      </c>
      <c r="B148" s="224" t="s">
        <v>96</v>
      </c>
      <c r="C148" s="256"/>
      <c r="D148" s="224" t="s">
        <v>14</v>
      </c>
      <c r="E148" s="256"/>
      <c r="F148" s="212" t="s">
        <v>149</v>
      </c>
      <c r="G148" s="213"/>
      <c r="H148" s="213"/>
      <c r="I148" s="213"/>
      <c r="J148" s="26"/>
      <c r="K148" s="28"/>
    </row>
    <row r="149" spans="1:11" ht="15.75">
      <c r="A149" s="299"/>
      <c r="B149" s="225"/>
      <c r="C149" s="257"/>
      <c r="D149" s="225"/>
      <c r="E149" s="257"/>
      <c r="F149" s="240"/>
      <c r="G149" s="241"/>
      <c r="H149" s="241"/>
      <c r="I149" s="241"/>
      <c r="J149" s="26"/>
      <c r="K149" s="28"/>
    </row>
    <row r="150" spans="1:11" ht="15.75">
      <c r="A150" s="300" t="s">
        <v>173</v>
      </c>
      <c r="B150" s="227"/>
      <c r="C150" s="258"/>
      <c r="D150" s="227"/>
      <c r="E150" s="258"/>
      <c r="F150" s="222"/>
      <c r="G150" s="223"/>
      <c r="H150" s="223"/>
      <c r="I150" s="223"/>
      <c r="J150" s="26"/>
      <c r="K150" s="28"/>
    </row>
    <row r="151" spans="1:11" ht="15.75">
      <c r="A151" s="301"/>
      <c r="B151" s="124" t="s">
        <v>148</v>
      </c>
      <c r="C151" s="125" t="s">
        <v>153</v>
      </c>
      <c r="D151" s="125" t="str">
        <f>B151</f>
        <v>Até Dez/2019</v>
      </c>
      <c r="E151" s="125" t="str">
        <f>C151</f>
        <v>Até Dez/2020</v>
      </c>
      <c r="F151" s="236" t="s">
        <v>138</v>
      </c>
      <c r="G151" s="259"/>
      <c r="H151" s="236" t="s">
        <v>156</v>
      </c>
      <c r="I151" s="237"/>
      <c r="J151" s="26"/>
      <c r="K151" s="28"/>
    </row>
    <row r="152" spans="1:11" ht="15.75">
      <c r="A152" s="36" t="s">
        <v>167</v>
      </c>
      <c r="B152" s="160">
        <f>SUM(B153:B155)</f>
        <v>64870270298.17</v>
      </c>
      <c r="C152" s="160">
        <f>SUM(C153:C155)</f>
        <v>63014223141.41</v>
      </c>
      <c r="D152" s="160">
        <f>SUM(D153:D155)</f>
        <v>64536093891.810005</v>
      </c>
      <c r="E152" s="160">
        <f>SUM(E153:E155)</f>
        <v>62546510211.770004</v>
      </c>
      <c r="F152" s="200"/>
      <c r="G152" s="201">
        <f>SUM(G153:G155)</f>
        <v>334176406.359993</v>
      </c>
      <c r="H152" s="196"/>
      <c r="I152" s="174">
        <f>SUM(I153:I155)</f>
        <v>467712929.6399956</v>
      </c>
      <c r="J152" s="26"/>
      <c r="K152" s="28"/>
    </row>
    <row r="153" spans="1:11" ht="15.75">
      <c r="A153" s="36" t="s">
        <v>97</v>
      </c>
      <c r="B153" s="160">
        <v>45032524163.17</v>
      </c>
      <c r="C153" s="160">
        <v>43799761474.07</v>
      </c>
      <c r="D153" s="160">
        <v>45018794161.55</v>
      </c>
      <c r="E153" s="160">
        <v>43783047691.91</v>
      </c>
      <c r="F153" s="202"/>
      <c r="G153" s="161">
        <f>B153-D153</f>
        <v>13730001.619995117</v>
      </c>
      <c r="H153" s="196"/>
      <c r="I153" s="174">
        <f>C153-E153</f>
        <v>16713782.159996033</v>
      </c>
      <c r="J153" s="26"/>
      <c r="K153" s="28"/>
    </row>
    <row r="154" spans="1:11" ht="15.75">
      <c r="A154" s="36" t="s">
        <v>168</v>
      </c>
      <c r="B154" s="160">
        <v>128360655.22</v>
      </c>
      <c r="C154" s="160">
        <v>385350952.28</v>
      </c>
      <c r="D154" s="160">
        <v>128360655.22</v>
      </c>
      <c r="E154" s="160">
        <v>385350952.28</v>
      </c>
      <c r="F154" s="202"/>
      <c r="G154" s="161">
        <f>B154-D154</f>
        <v>0</v>
      </c>
      <c r="H154" s="196"/>
      <c r="I154" s="174">
        <f>C154-E154</f>
        <v>0</v>
      </c>
      <c r="J154" s="26"/>
      <c r="K154" s="28"/>
    </row>
    <row r="155" spans="1:11" ht="15.75">
      <c r="A155" s="36" t="s">
        <v>98</v>
      </c>
      <c r="B155" s="160">
        <v>19709385479.78</v>
      </c>
      <c r="C155" s="160">
        <v>18829110715.06</v>
      </c>
      <c r="D155" s="160">
        <v>19388939075.04</v>
      </c>
      <c r="E155" s="160">
        <v>18378111567.58</v>
      </c>
      <c r="F155" s="202"/>
      <c r="G155" s="161">
        <f>B155-D155</f>
        <v>320446404.73999786</v>
      </c>
      <c r="H155" s="196"/>
      <c r="I155" s="174">
        <f>C155-E155</f>
        <v>450999147.47999954</v>
      </c>
      <c r="J155" s="26"/>
      <c r="K155" s="28"/>
    </row>
    <row r="156" spans="1:11" ht="15.75">
      <c r="A156" s="36" t="s">
        <v>169</v>
      </c>
      <c r="B156" s="160">
        <f>B152-B154</f>
        <v>64741909642.95</v>
      </c>
      <c r="C156" s="160">
        <f>C152-C154</f>
        <v>62628872189.130005</v>
      </c>
      <c r="D156" s="160">
        <f>D152-D154</f>
        <v>64407733236.590004</v>
      </c>
      <c r="E156" s="160">
        <f>E152-E154</f>
        <v>62161159259.490005</v>
      </c>
      <c r="F156" s="202"/>
      <c r="G156" s="161">
        <f>G152-G154</f>
        <v>334176406.359993</v>
      </c>
      <c r="H156" s="196"/>
      <c r="I156" s="174">
        <f>I152-I154</f>
        <v>467712929.6399956</v>
      </c>
      <c r="J156" s="26"/>
      <c r="K156" s="28"/>
    </row>
    <row r="157" spans="1:11" ht="15.75">
      <c r="A157" s="36" t="s">
        <v>170</v>
      </c>
      <c r="B157" s="160">
        <v>0</v>
      </c>
      <c r="C157" s="160">
        <v>0</v>
      </c>
      <c r="D157" s="160">
        <v>0</v>
      </c>
      <c r="E157" s="160">
        <v>0</v>
      </c>
      <c r="F157" s="202"/>
      <c r="G157" s="161">
        <f>B157-D157</f>
        <v>0</v>
      </c>
      <c r="H157" s="196"/>
      <c r="I157" s="174">
        <f>C157-E157</f>
        <v>0</v>
      </c>
      <c r="J157" s="26"/>
      <c r="K157" s="28"/>
    </row>
    <row r="158" spans="1:11" ht="15.75">
      <c r="A158" s="36" t="s">
        <v>171</v>
      </c>
      <c r="B158" s="160">
        <f>350730635.92</f>
        <v>350730635.92</v>
      </c>
      <c r="C158" s="160">
        <v>677395700.44</v>
      </c>
      <c r="D158" s="160">
        <f>323994457.58</f>
        <v>323994457.58</v>
      </c>
      <c r="E158" s="160">
        <v>656610588.71</v>
      </c>
      <c r="F158" s="202"/>
      <c r="G158" s="161">
        <f>B158-D158</f>
        <v>26736178.340000033</v>
      </c>
      <c r="H158" s="196"/>
      <c r="I158" s="174">
        <f>C158-E158</f>
        <v>20785111.73000002</v>
      </c>
      <c r="J158" s="26"/>
      <c r="K158" s="28"/>
    </row>
    <row r="159" spans="1:11" ht="31.5">
      <c r="A159" s="110" t="s">
        <v>172</v>
      </c>
      <c r="B159" s="203">
        <f>B156-B157-B158</f>
        <v>64391179007.03</v>
      </c>
      <c r="C159" s="203">
        <f>C156-C157-C158</f>
        <v>61951476488.69</v>
      </c>
      <c r="D159" s="203">
        <f>D156-D157-D158</f>
        <v>64083738779.01</v>
      </c>
      <c r="E159" s="203">
        <f>E156-E157-E158</f>
        <v>61504548670.78001</v>
      </c>
      <c r="F159" s="203"/>
      <c r="G159" s="198">
        <f>G156-G157-G158</f>
        <v>307440228.01999295</v>
      </c>
      <c r="H159" s="203"/>
      <c r="I159" s="198">
        <f>I156-I157-I158</f>
        <v>446927817.90999556</v>
      </c>
      <c r="J159" s="26"/>
      <c r="K159" s="28"/>
    </row>
    <row r="160" spans="1:10" ht="15.75">
      <c r="A160" s="46" t="s">
        <v>115</v>
      </c>
      <c r="B160" s="135"/>
      <c r="C160" s="135"/>
      <c r="D160" s="135"/>
      <c r="E160" s="135"/>
      <c r="F160" s="135"/>
      <c r="G160" s="135"/>
      <c r="H160" s="8"/>
      <c r="I160" s="100" t="s">
        <v>142</v>
      </c>
      <c r="J160" s="11"/>
    </row>
    <row r="161" spans="1:10" ht="15.75">
      <c r="A161" s="18" t="s">
        <v>20</v>
      </c>
      <c r="C161" s="10"/>
      <c r="D161" s="10"/>
      <c r="H161" s="13"/>
      <c r="J161" s="11"/>
    </row>
    <row r="162" spans="1:10" ht="15.75">
      <c r="A162" s="13" t="s">
        <v>157</v>
      </c>
      <c r="C162" s="10"/>
      <c r="D162" s="10"/>
      <c r="J162" s="11"/>
    </row>
    <row r="163" spans="1:10" ht="15.75" customHeight="1">
      <c r="A163" s="281" t="s">
        <v>143</v>
      </c>
      <c r="B163" s="281"/>
      <c r="C163" s="281"/>
      <c r="D163" s="281"/>
      <c r="E163" s="281"/>
      <c r="F163" s="281"/>
      <c r="G163" s="281"/>
      <c r="H163" s="281"/>
      <c r="I163" s="281"/>
      <c r="J163" s="11"/>
    </row>
    <row r="164" spans="1:10" ht="31.5" customHeight="1">
      <c r="A164" s="281" t="s">
        <v>146</v>
      </c>
      <c r="B164" s="281"/>
      <c r="C164" s="281"/>
      <c r="D164" s="281"/>
      <c r="E164" s="281"/>
      <c r="F164" s="281"/>
      <c r="G164" s="281"/>
      <c r="H164" s="281"/>
      <c r="I164" s="281"/>
      <c r="J164" s="103"/>
    </row>
    <row r="165" spans="1:10" ht="15.75" customHeight="1">
      <c r="A165" s="260" t="s">
        <v>103</v>
      </c>
      <c r="B165" s="260"/>
      <c r="C165" s="260"/>
      <c r="D165" s="260"/>
      <c r="E165" s="260"/>
      <c r="F165" s="260"/>
      <c r="G165" s="260"/>
      <c r="H165" s="260"/>
      <c r="I165" s="260"/>
      <c r="J165" s="11"/>
    </row>
    <row r="166" spans="1:10" ht="15.75">
      <c r="A166" s="129"/>
      <c r="B166" s="129"/>
      <c r="C166" s="129"/>
      <c r="D166" s="129"/>
      <c r="E166" s="129"/>
      <c r="F166" s="129"/>
      <c r="G166" s="129"/>
      <c r="H166" s="129"/>
      <c r="I166" s="129"/>
      <c r="J166" s="11"/>
    </row>
    <row r="167" spans="1:12" ht="15.75" customHeight="1" hidden="1">
      <c r="A167" s="268" t="s">
        <v>118</v>
      </c>
      <c r="B167" s="268"/>
      <c r="C167" s="268"/>
      <c r="D167" s="268"/>
      <c r="E167" s="268"/>
      <c r="F167" s="268"/>
      <c r="G167" s="268"/>
      <c r="H167" s="268"/>
      <c r="I167" s="268"/>
      <c r="J167" s="6"/>
      <c r="K167" s="1"/>
      <c r="L167" s="1"/>
    </row>
    <row r="168" spans="1:12" ht="15.75" customHeight="1" hidden="1">
      <c r="A168" s="285"/>
      <c r="B168" s="285"/>
      <c r="C168" s="285"/>
      <c r="D168" s="285"/>
      <c r="E168" s="262"/>
      <c r="F168" s="262"/>
      <c r="G168" s="262"/>
      <c r="H168" s="262"/>
      <c r="I168" s="262"/>
      <c r="J168" s="6"/>
      <c r="K168" s="1"/>
      <c r="L168" s="1"/>
    </row>
    <row r="169" spans="1:12" ht="15.75" customHeight="1" hidden="1">
      <c r="A169" s="291" t="s">
        <v>119</v>
      </c>
      <c r="B169" s="267" t="s">
        <v>5</v>
      </c>
      <c r="C169" s="268"/>
      <c r="D169" s="282"/>
      <c r="E169" s="265" t="s">
        <v>120</v>
      </c>
      <c r="F169" s="266"/>
      <c r="G169" s="266"/>
      <c r="H169" s="266"/>
      <c r="I169" s="266"/>
      <c r="J169" s="6"/>
      <c r="K169" s="1"/>
      <c r="L169" s="1"/>
    </row>
    <row r="170" spans="1:12" ht="15.75" customHeight="1" hidden="1">
      <c r="A170" s="292"/>
      <c r="B170" s="261"/>
      <c r="C170" s="262"/>
      <c r="D170" s="283"/>
      <c r="E170" s="294"/>
      <c r="F170" s="295"/>
      <c r="G170" s="295"/>
      <c r="H170" s="295"/>
      <c r="I170" s="295"/>
      <c r="J170" s="6"/>
      <c r="K170" s="1"/>
      <c r="L170" s="1"/>
    </row>
    <row r="171" spans="1:12" ht="15.75" customHeight="1" hidden="1">
      <c r="A171" s="293"/>
      <c r="B171" s="284"/>
      <c r="C171" s="285"/>
      <c r="D171" s="286"/>
      <c r="E171" s="273">
        <f>C72</f>
        <v>0</v>
      </c>
      <c r="F171" s="274"/>
      <c r="G171" s="274"/>
      <c r="H171" s="273" t="s">
        <v>158</v>
      </c>
      <c r="I171" s="274"/>
      <c r="J171" s="6"/>
      <c r="K171" s="1"/>
      <c r="L171" s="1"/>
    </row>
    <row r="172" spans="1:12" ht="15.75" customHeight="1" hidden="1">
      <c r="A172" s="136" t="s">
        <v>121</v>
      </c>
      <c r="B172" s="83"/>
      <c r="C172" s="84"/>
      <c r="D172" s="122">
        <f>B70+B53-B59</f>
        <v>609609689.4200001</v>
      </c>
      <c r="E172" s="83"/>
      <c r="F172" s="275">
        <f>I70+I53-I59</f>
        <v>67680773.68</v>
      </c>
      <c r="G172" s="276"/>
      <c r="H172" s="83"/>
      <c r="I172" s="123">
        <v>11747592813</v>
      </c>
      <c r="J172" s="7"/>
      <c r="K172" s="1"/>
      <c r="L172" s="1"/>
    </row>
    <row r="173" spans="1:12" ht="15.75" customHeight="1" hidden="1">
      <c r="A173" s="2"/>
      <c r="B173" s="1"/>
      <c r="C173" s="1"/>
      <c r="D173" s="1"/>
      <c r="E173" s="1"/>
      <c r="F173" s="1"/>
      <c r="G173" s="1"/>
      <c r="H173" s="1"/>
      <c r="I173" s="1"/>
      <c r="J173" s="5"/>
      <c r="K173" s="3"/>
      <c r="L173" s="1"/>
    </row>
    <row r="174" spans="1:12" ht="15.75" customHeight="1" hidden="1">
      <c r="A174" s="269" t="s">
        <v>122</v>
      </c>
      <c r="B174" s="289" t="s">
        <v>30</v>
      </c>
      <c r="C174" s="270" t="s">
        <v>13</v>
      </c>
      <c r="D174" s="270"/>
      <c r="E174" s="270" t="s">
        <v>14</v>
      </c>
      <c r="F174" s="270"/>
      <c r="G174" s="270"/>
      <c r="H174" s="270" t="s">
        <v>159</v>
      </c>
      <c r="I174" s="271"/>
      <c r="J174" s="6"/>
      <c r="K174" s="1"/>
      <c r="L174" s="1"/>
    </row>
    <row r="175" spans="1:12" ht="15.75" customHeight="1" hidden="1">
      <c r="A175" s="269"/>
      <c r="B175" s="289"/>
      <c r="C175" s="270"/>
      <c r="D175" s="270"/>
      <c r="E175" s="270"/>
      <c r="F175" s="270"/>
      <c r="G175" s="270"/>
      <c r="H175" s="270"/>
      <c r="I175" s="271"/>
      <c r="J175" s="6"/>
      <c r="K175" s="1"/>
      <c r="L175" s="1"/>
    </row>
    <row r="176" spans="1:12" ht="15.75" customHeight="1" hidden="1">
      <c r="A176" s="269"/>
      <c r="B176" s="289"/>
      <c r="C176" s="127">
        <f>E171</f>
        <v>0</v>
      </c>
      <c r="D176" s="127" t="str">
        <f>H171</f>
        <v>Até Fev/2019</v>
      </c>
      <c r="E176" s="127">
        <f>C176</f>
        <v>0</v>
      </c>
      <c r="F176" s="270" t="str">
        <f>D176</f>
        <v>Até Fev/2019</v>
      </c>
      <c r="G176" s="270"/>
      <c r="H176" s="127" t="s">
        <v>156</v>
      </c>
      <c r="I176" s="91" t="s">
        <v>138</v>
      </c>
      <c r="J176" s="6"/>
      <c r="K176" s="1"/>
      <c r="L176" s="1"/>
    </row>
    <row r="177" spans="1:12" ht="15.75" customHeight="1" hidden="1">
      <c r="A177" s="85" t="s">
        <v>123</v>
      </c>
      <c r="B177" s="86" t="e">
        <f>B94+B89</f>
        <v>#VALUE!</v>
      </c>
      <c r="C177" s="86">
        <f>C94+C89</f>
        <v>0</v>
      </c>
      <c r="D177" s="87">
        <v>12149819362</v>
      </c>
      <c r="E177" s="86">
        <f>D94+D89</f>
        <v>0</v>
      </c>
      <c r="F177" s="279">
        <v>9446595208</v>
      </c>
      <c r="G177" s="280"/>
      <c r="H177" s="119">
        <v>0</v>
      </c>
      <c r="I177" s="118">
        <v>382864416</v>
      </c>
      <c r="J177" s="95">
        <f>(D177-F177)-I177</f>
        <v>2320359738</v>
      </c>
      <c r="K177" s="121" t="s">
        <v>139</v>
      </c>
      <c r="L177" s="1"/>
    </row>
    <row r="178" spans="1:12" ht="15.75" customHeight="1" hidden="1">
      <c r="A178" s="2"/>
      <c r="B178" s="1"/>
      <c r="C178" s="1"/>
      <c r="D178" s="1"/>
      <c r="E178" s="1"/>
      <c r="F178" s="1"/>
      <c r="G178" s="1"/>
      <c r="H178" s="1"/>
      <c r="I178" s="1"/>
      <c r="J178" s="5"/>
      <c r="K178" s="3"/>
      <c r="L178" s="1"/>
    </row>
    <row r="179" spans="1:12" ht="15.75" customHeight="1" hidden="1">
      <c r="A179" s="92" t="s">
        <v>124</v>
      </c>
      <c r="B179" s="93" t="e">
        <f>D172-B177</f>
        <v>#VALUE!</v>
      </c>
      <c r="C179" s="93">
        <f>F172-C177</f>
        <v>67680773.68</v>
      </c>
      <c r="D179" s="93">
        <f>I172-D177</f>
        <v>-402226549</v>
      </c>
      <c r="E179" s="94">
        <f>F172-E177</f>
        <v>67680773.68</v>
      </c>
      <c r="F179" s="305">
        <f>I172-F177</f>
        <v>2300997605</v>
      </c>
      <c r="G179" s="306"/>
      <c r="H179" s="128">
        <v>0</v>
      </c>
      <c r="I179" s="128">
        <v>0</v>
      </c>
      <c r="J179" s="6"/>
      <c r="K179" s="1"/>
      <c r="L179" s="1"/>
    </row>
    <row r="180" spans="1:12" ht="15.75" customHeight="1" hidden="1">
      <c r="A180" s="2"/>
      <c r="B180" s="1"/>
      <c r="C180" s="1"/>
      <c r="D180" s="1"/>
      <c r="E180" s="1"/>
      <c r="F180" s="1"/>
      <c r="G180" s="1"/>
      <c r="H180" s="1"/>
      <c r="I180" s="1"/>
      <c r="J180" s="5"/>
      <c r="K180" s="3"/>
      <c r="L180" s="1"/>
    </row>
    <row r="181" spans="1:12" ht="15.75" customHeight="1" hidden="1">
      <c r="A181" s="269" t="s">
        <v>125</v>
      </c>
      <c r="B181" s="270"/>
      <c r="C181" s="270"/>
      <c r="D181" s="270"/>
      <c r="E181" s="270"/>
      <c r="F181" s="270" t="s">
        <v>19</v>
      </c>
      <c r="G181" s="270"/>
      <c r="H181" s="270"/>
      <c r="I181" s="271"/>
      <c r="J181" s="6"/>
      <c r="K181" s="1"/>
      <c r="L181" s="1"/>
    </row>
    <row r="182" spans="1:12" ht="15.75" customHeight="1" hidden="1">
      <c r="A182" s="269"/>
      <c r="B182" s="270"/>
      <c r="C182" s="270"/>
      <c r="D182" s="270"/>
      <c r="E182" s="270"/>
      <c r="F182" s="270"/>
      <c r="G182" s="270"/>
      <c r="H182" s="270"/>
      <c r="I182" s="271"/>
      <c r="J182" s="6"/>
      <c r="K182" s="1"/>
      <c r="L182" s="1"/>
    </row>
    <row r="183" spans="1:12" ht="15.75" customHeight="1" hidden="1">
      <c r="A183" s="287" t="s">
        <v>126</v>
      </c>
      <c r="B183" s="287"/>
      <c r="C183" s="287"/>
      <c r="D183" s="287"/>
      <c r="E183" s="288"/>
      <c r="F183" s="89"/>
      <c r="G183" s="90"/>
      <c r="H183" s="90"/>
      <c r="I183" s="112">
        <f>I100</f>
        <v>0</v>
      </c>
      <c r="J183" s="4">
        <f>I183-I84</f>
        <v>6435944000</v>
      </c>
      <c r="K183" s="1"/>
      <c r="L183" s="1"/>
    </row>
    <row r="184" spans="1:12" ht="15.75" customHeight="1" hidden="1">
      <c r="A184" s="2"/>
      <c r="B184" s="1"/>
      <c r="C184" s="1"/>
      <c r="D184" s="1"/>
      <c r="E184" s="1"/>
      <c r="F184" s="1"/>
      <c r="G184" s="1"/>
      <c r="H184" s="1"/>
      <c r="I184" s="1"/>
      <c r="J184" s="5"/>
      <c r="K184" s="3"/>
      <c r="L184" s="1"/>
    </row>
    <row r="185" spans="1:12" ht="15.75" customHeight="1" hidden="1">
      <c r="A185" s="269" t="s">
        <v>127</v>
      </c>
      <c r="B185" s="270"/>
      <c r="C185" s="270"/>
      <c r="D185" s="270"/>
      <c r="E185" s="270"/>
      <c r="F185" s="270"/>
      <c r="G185" s="270"/>
      <c r="H185" s="270"/>
      <c r="I185" s="271"/>
      <c r="J185" s="6"/>
      <c r="K185" s="1"/>
      <c r="L185" s="1"/>
    </row>
    <row r="186" spans="1:12" ht="15.75" customHeight="1" hidden="1">
      <c r="A186" s="269"/>
      <c r="B186" s="270"/>
      <c r="C186" s="270"/>
      <c r="D186" s="270"/>
      <c r="E186" s="270"/>
      <c r="F186" s="270"/>
      <c r="G186" s="270"/>
      <c r="H186" s="270"/>
      <c r="I186" s="271"/>
      <c r="J186" s="6"/>
      <c r="K186" s="1"/>
      <c r="L186" s="1"/>
    </row>
    <row r="187" spans="1:12" ht="15.75" customHeight="1" hidden="1">
      <c r="A187" s="269" t="s">
        <v>128</v>
      </c>
      <c r="B187" s="271" t="s">
        <v>129</v>
      </c>
      <c r="C187" s="272"/>
      <c r="D187" s="272"/>
      <c r="E187" s="272"/>
      <c r="F187" s="272"/>
      <c r="G187" s="272"/>
      <c r="H187" s="272"/>
      <c r="I187" s="272"/>
      <c r="J187" s="106"/>
      <c r="K187" s="1"/>
      <c r="L187" s="1"/>
    </row>
    <row r="188" spans="1:12" ht="15.75" customHeight="1" hidden="1">
      <c r="A188" s="272"/>
      <c r="B188" s="265" t="s">
        <v>130</v>
      </c>
      <c r="C188" s="266"/>
      <c r="D188" s="266"/>
      <c r="E188" s="266"/>
      <c r="F188" s="267" t="s">
        <v>131</v>
      </c>
      <c r="G188" s="268"/>
      <c r="H188" s="268"/>
      <c r="I188" s="268"/>
      <c r="J188" s="6"/>
      <c r="K188" s="1"/>
      <c r="L188" s="1"/>
    </row>
    <row r="189" spans="1:12" ht="15.75" customHeight="1" hidden="1">
      <c r="A189" s="272"/>
      <c r="B189" s="261" t="s">
        <v>132</v>
      </c>
      <c r="C189" s="262"/>
      <c r="D189" s="262"/>
      <c r="E189" s="262"/>
      <c r="F189" s="263" t="s">
        <v>133</v>
      </c>
      <c r="G189" s="264"/>
      <c r="H189" s="264"/>
      <c r="I189" s="264"/>
      <c r="J189" s="6"/>
      <c r="K189" s="1"/>
      <c r="L189" s="1"/>
    </row>
    <row r="190" spans="1:12" ht="15.75" customHeight="1" hidden="1">
      <c r="A190" s="88" t="s">
        <v>134</v>
      </c>
      <c r="B190" s="89"/>
      <c r="C190" s="90"/>
      <c r="D190" s="90"/>
      <c r="E190" s="112">
        <v>4894466155.23999</v>
      </c>
      <c r="F190" s="89"/>
      <c r="G190" s="90"/>
      <c r="H190" s="90"/>
      <c r="I190" s="112">
        <v>4894466155.23999</v>
      </c>
      <c r="J190" s="277" t="s">
        <v>135</v>
      </c>
      <c r="K190" s="277"/>
      <c r="L190" s="277"/>
    </row>
    <row r="191" spans="1:12" ht="15.75" customHeight="1" hidden="1">
      <c r="A191" s="2"/>
      <c r="B191" s="1"/>
      <c r="C191" s="1"/>
      <c r="D191" s="1"/>
      <c r="E191" s="1"/>
      <c r="F191" s="1"/>
      <c r="G191" s="1"/>
      <c r="H191" s="1"/>
      <c r="I191" s="1"/>
      <c r="J191" s="5"/>
      <c r="K191" s="3"/>
      <c r="L191" s="1"/>
    </row>
    <row r="192" spans="1:12" ht="15.75" customHeight="1" hidden="1">
      <c r="A192" s="269" t="s">
        <v>136</v>
      </c>
      <c r="B192" s="270"/>
      <c r="C192" s="270"/>
      <c r="D192" s="270"/>
      <c r="E192" s="270"/>
      <c r="F192" s="270" t="s">
        <v>19</v>
      </c>
      <c r="G192" s="270"/>
      <c r="H192" s="270"/>
      <c r="I192" s="271"/>
      <c r="J192" s="6"/>
      <c r="K192" s="1"/>
      <c r="L192" s="1"/>
    </row>
    <row r="193" spans="1:12" ht="15.75" customHeight="1" hidden="1">
      <c r="A193" s="269"/>
      <c r="B193" s="270"/>
      <c r="C193" s="270"/>
      <c r="D193" s="270"/>
      <c r="E193" s="270"/>
      <c r="F193" s="296"/>
      <c r="G193" s="296"/>
      <c r="H193" s="296"/>
      <c r="I193" s="267"/>
      <c r="J193" s="6"/>
      <c r="K193" s="1"/>
      <c r="L193" s="1"/>
    </row>
    <row r="194" spans="1:12" ht="15.75" customHeight="1" hidden="1">
      <c r="A194" s="302" t="s">
        <v>137</v>
      </c>
      <c r="B194" s="303"/>
      <c r="C194" s="303"/>
      <c r="D194" s="303"/>
      <c r="E194" s="304"/>
      <c r="F194" s="89"/>
      <c r="G194" s="90"/>
      <c r="H194" s="90"/>
      <c r="I194" s="112">
        <f>I112</f>
        <v>0</v>
      </c>
      <c r="J194" s="106">
        <f>I194-I96</f>
        <v>20702591000</v>
      </c>
      <c r="K194" s="1"/>
      <c r="L194" s="1"/>
    </row>
    <row r="195" spans="1:10" ht="15.75" customHeight="1" hidden="1">
      <c r="A195" s="18" t="s">
        <v>160</v>
      </c>
      <c r="C195" s="10"/>
      <c r="D195" s="10"/>
      <c r="I195" s="100"/>
      <c r="J195" s="11"/>
    </row>
    <row r="196" ht="15.75" hidden="1">
      <c r="J196" s="11"/>
    </row>
    <row r="197" ht="15.75">
      <c r="J197" s="11"/>
    </row>
    <row r="198" spans="3:10" ht="15.75">
      <c r="C198" s="102"/>
      <c r="D198" s="102"/>
      <c r="J198" s="102"/>
    </row>
    <row r="199" ht="15.75">
      <c r="J199" s="11"/>
    </row>
    <row r="200" ht="15.75">
      <c r="J200" s="11"/>
    </row>
    <row r="201" spans="1:10" ht="15.75">
      <c r="A201" s="11" t="s">
        <v>99</v>
      </c>
      <c r="B201" s="290" t="s">
        <v>25</v>
      </c>
      <c r="C201" s="290"/>
      <c r="D201" s="14"/>
      <c r="E201" s="290" t="s">
        <v>112</v>
      </c>
      <c r="F201" s="290"/>
      <c r="G201" s="290"/>
      <c r="H201" s="290"/>
      <c r="I201" s="290"/>
      <c r="J201" s="11"/>
    </row>
    <row r="202" spans="1:10" ht="15.75">
      <c r="A202" s="11" t="s">
        <v>100</v>
      </c>
      <c r="B202" s="290" t="s">
        <v>144</v>
      </c>
      <c r="C202" s="290"/>
      <c r="D202" s="14"/>
      <c r="E202" s="290" t="s">
        <v>113</v>
      </c>
      <c r="F202" s="290"/>
      <c r="G202" s="290"/>
      <c r="H202" s="290"/>
      <c r="I202" s="290"/>
      <c r="J202" s="11"/>
    </row>
    <row r="203" spans="1:10" ht="15.75">
      <c r="A203" s="11" t="s">
        <v>101</v>
      </c>
      <c r="B203" s="290" t="s">
        <v>145</v>
      </c>
      <c r="C203" s="290"/>
      <c r="D203" s="14"/>
      <c r="E203" s="290" t="s">
        <v>114</v>
      </c>
      <c r="F203" s="290"/>
      <c r="G203" s="290"/>
      <c r="H203" s="290"/>
      <c r="I203" s="290"/>
      <c r="J203" s="11"/>
    </row>
    <row r="204" spans="1:10" ht="15.75">
      <c r="A204" s="62"/>
      <c r="J204" s="11"/>
    </row>
    <row r="205" ht="15.75">
      <c r="J205" s="11"/>
    </row>
    <row r="206" ht="15.75">
      <c r="J206" s="11"/>
    </row>
    <row r="207" ht="15.75">
      <c r="J207" s="11"/>
    </row>
    <row r="208" ht="15.75">
      <c r="J208" s="11"/>
    </row>
    <row r="209" ht="15.75">
      <c r="J209" s="11"/>
    </row>
    <row r="210" ht="15.75">
      <c r="J210" s="11"/>
    </row>
    <row r="211" ht="15.75">
      <c r="J211" s="11"/>
    </row>
    <row r="212" ht="15.75">
      <c r="J212" s="11"/>
    </row>
    <row r="213" ht="15.75">
      <c r="J213" s="11"/>
    </row>
    <row r="214" ht="15.75">
      <c r="J214" s="11"/>
    </row>
    <row r="215" ht="15.75">
      <c r="J215" s="11"/>
    </row>
    <row r="216" ht="15.75">
      <c r="J216" s="11"/>
    </row>
    <row r="217" ht="15.75">
      <c r="J217" s="11"/>
    </row>
    <row r="218" ht="15.75">
      <c r="J218" s="11"/>
    </row>
    <row r="219" ht="15.75">
      <c r="J219" s="11"/>
    </row>
    <row r="220" ht="15.75">
      <c r="J220" s="11"/>
    </row>
    <row r="221" ht="15.75">
      <c r="J221" s="11"/>
    </row>
    <row r="222" ht="15.75">
      <c r="J222" s="11"/>
    </row>
    <row r="223" ht="15.75">
      <c r="J223" s="11"/>
    </row>
    <row r="224" ht="15.75">
      <c r="J224" s="11"/>
    </row>
    <row r="225" ht="15.75">
      <c r="J225" s="11"/>
    </row>
    <row r="226" ht="15.75">
      <c r="J226" s="11"/>
    </row>
  </sheetData>
  <sheetProtection/>
  <mergeCells count="93">
    <mergeCell ref="J84:M84"/>
    <mergeCell ref="J96:M96"/>
    <mergeCell ref="A148:A149"/>
    <mergeCell ref="A150:A151"/>
    <mergeCell ref="D148:E150"/>
    <mergeCell ref="B202:C202"/>
    <mergeCell ref="B201:C201"/>
    <mergeCell ref="A194:E194"/>
    <mergeCell ref="F179:G179"/>
    <mergeCell ref="B187:I187"/>
    <mergeCell ref="B203:C203"/>
    <mergeCell ref="E201:I201"/>
    <mergeCell ref="E202:I202"/>
    <mergeCell ref="E203:I203"/>
    <mergeCell ref="A167:I168"/>
    <mergeCell ref="A169:A171"/>
    <mergeCell ref="E169:I170"/>
    <mergeCell ref="E171:G171"/>
    <mergeCell ref="A192:E193"/>
    <mergeCell ref="F192:I193"/>
    <mergeCell ref="F181:I182"/>
    <mergeCell ref="A183:E183"/>
    <mergeCell ref="B174:B176"/>
    <mergeCell ref="C174:D175"/>
    <mergeCell ref="E174:G175"/>
    <mergeCell ref="F176:G176"/>
    <mergeCell ref="H174:I175"/>
    <mergeCell ref="A174:A176"/>
    <mergeCell ref="J190:L190"/>
    <mergeCell ref="K86:P90"/>
    <mergeCell ref="F177:G177"/>
    <mergeCell ref="A163:I163"/>
    <mergeCell ref="A164:I164"/>
    <mergeCell ref="A100:A102"/>
    <mergeCell ref="B169:D171"/>
    <mergeCell ref="A146:I147"/>
    <mergeCell ref="H151:I151"/>
    <mergeCell ref="A132:I132"/>
    <mergeCell ref="B148:C150"/>
    <mergeCell ref="B189:E189"/>
    <mergeCell ref="F189:I189"/>
    <mergeCell ref="B188:E188"/>
    <mergeCell ref="F188:I188"/>
    <mergeCell ref="A185:I186"/>
    <mergeCell ref="A187:A189"/>
    <mergeCell ref="H171:I171"/>
    <mergeCell ref="F172:G172"/>
    <mergeCell ref="A181:E182"/>
    <mergeCell ref="A139:A140"/>
    <mergeCell ref="B139:I140"/>
    <mergeCell ref="A112:A114"/>
    <mergeCell ref="F151:G151"/>
    <mergeCell ref="F148:I150"/>
    <mergeCell ref="A165:I165"/>
    <mergeCell ref="A131:I131"/>
    <mergeCell ref="A134:I134"/>
    <mergeCell ref="A135:I135"/>
    <mergeCell ref="A133:I133"/>
    <mergeCell ref="A14:I15"/>
    <mergeCell ref="C16:I16"/>
    <mergeCell ref="C17:I17"/>
    <mergeCell ref="C18:I18"/>
    <mergeCell ref="A16:A18"/>
    <mergeCell ref="B16:B18"/>
    <mergeCell ref="B86:I86"/>
    <mergeCell ref="B87:I88"/>
    <mergeCell ref="H57:I59"/>
    <mergeCell ref="D57:D60"/>
    <mergeCell ref="A86:A88"/>
    <mergeCell ref="F57:G60"/>
    <mergeCell ref="B56:B60"/>
    <mergeCell ref="C57:C60"/>
    <mergeCell ref="E57:E60"/>
    <mergeCell ref="A6:I6"/>
    <mergeCell ref="A7:I7"/>
    <mergeCell ref="A8:I8"/>
    <mergeCell ref="A9:I9"/>
    <mergeCell ref="A10:I10"/>
    <mergeCell ref="J112:J114"/>
    <mergeCell ref="A56:A60"/>
    <mergeCell ref="A82:A83"/>
    <mergeCell ref="B82:I83"/>
    <mergeCell ref="C56:I56"/>
    <mergeCell ref="K114:O121"/>
    <mergeCell ref="A98:I99"/>
    <mergeCell ref="B100:I100"/>
    <mergeCell ref="A94:A95"/>
    <mergeCell ref="B94:I95"/>
    <mergeCell ref="F102:I102"/>
    <mergeCell ref="B101:E101"/>
    <mergeCell ref="F101:I101"/>
    <mergeCell ref="B102:E102"/>
    <mergeCell ref="B112:I114"/>
  </mergeCells>
  <printOptions horizontalCentered="1"/>
  <pageMargins left="0.7086614173228347" right="0.7086614173228347" top="0.1968503937007874" bottom="0" header="0.31496062992125984" footer="0.31496062992125984"/>
  <pageSetup fitToHeight="0" fitToWidth="1" horizontalDpi="600" verticalDpi="600" orientation="portrait" paperSize="9" scale="37" r:id="rId4"/>
  <rowBreaks count="1" manualBreakCount="1">
    <brk id="125" max="8" man="1"/>
  </rowBreaks>
  <ignoredErrors>
    <ignoredError sqref="B70:E70 H70:I70" formulaRange="1"/>
    <ignoredError sqref="G156 I156" formula="1"/>
    <ignoredError sqref="B19 B27 B30 B32 B36 B40 B43:B45 B47 B50:B51 J78:J79" evalError="1"/>
    <ignoredError sqref="B20" evalError="1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Ferreira Costa</dc:creator>
  <cp:keywords/>
  <dc:description/>
  <cp:lastModifiedBy>Renato Ferreira Costa</cp:lastModifiedBy>
  <cp:lastPrinted>2021-03-02T21:10:32Z</cp:lastPrinted>
  <dcterms:created xsi:type="dcterms:W3CDTF">2015-03-20T14:54:41Z</dcterms:created>
  <dcterms:modified xsi:type="dcterms:W3CDTF">2021-03-02T21:11:48Z</dcterms:modified>
  <cp:category/>
  <cp:version/>
  <cp:contentType/>
  <cp:contentStatus/>
</cp:coreProperties>
</file>