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25" windowWidth="10920" windowHeight="8400" activeTab="0"/>
  </bookViews>
  <sheets>
    <sheet name="Anexo 6 - Primário Estados" sheetId="1" r:id="rId1"/>
  </sheets>
  <definedNames>
    <definedName name="_xlnm.Print_Area" localSheetId="0">'Anexo 6 - Primário Estados'!$A$1:$I$207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  <author>Renato Ferreira Costa</author>
  </authors>
  <commentList>
    <comment ref="D160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60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165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165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165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  <comment ref="A133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Pasta Fernanda: APOIO - DESPESAS PRIMÁRIAS CORRENTES APURADAS CONFORME O ART. 4º DA LC 156/16 (INCLUÍDAS AS DESPESAS INTRA-ORÇAMENTÁRIAS)</t>
        </r>
      </text>
    </comment>
    <comment ref="A135" authorId="0">
      <text>
        <r>
          <rPr>
            <b/>
            <sz val="11"/>
            <rFont val="Tahoma"/>
            <family val="2"/>
          </rPr>
          <t xml:space="preserve">Fernanda Calil Tannus de Oliveira:
</t>
        </r>
        <r>
          <rPr>
            <sz val="11"/>
            <rFont val="Tahoma"/>
            <family val="2"/>
          </rPr>
          <t xml:space="preserve">Os estados que aderirem à renegociação de dívidas da Lei Complementar nº 156, de 28 de dezembro de 2016, devem elaborar também, no </t>
        </r>
        <r>
          <rPr>
            <b/>
            <sz val="11"/>
            <rFont val="Tahoma"/>
            <family val="2"/>
          </rPr>
          <t>terceiro</t>
        </r>
        <r>
          <rPr>
            <sz val="11"/>
            <rFont val="Tahoma"/>
            <family val="2"/>
          </rPr>
          <t xml:space="preserve"> e no </t>
        </r>
        <r>
          <rPr>
            <b/>
            <sz val="11"/>
            <rFont val="Tahoma"/>
            <family val="2"/>
          </rPr>
          <t>sexto</t>
        </r>
        <r>
          <rPr>
            <sz val="11"/>
            <rFont val="Tahoma"/>
            <family val="2"/>
          </rPr>
          <t xml:space="preserve"> </t>
        </r>
        <r>
          <rPr>
            <b/>
            <sz val="11"/>
            <rFont val="Tahoma"/>
            <family val="2"/>
          </rPr>
          <t>bimestre,</t>
        </r>
        <r>
          <rPr>
            <sz val="11"/>
            <rFont val="Tahoma"/>
            <family val="2"/>
          </rPr>
          <t xml:space="preserve"> o Demonstrativo de Cumprimento do Limite para Despesas Primárias Correntes.
O preenchimento desse quadro deverá ser feito em observância ao disposto no Decreto nº 9.056, de 24 de maio de 2017 e</t>
        </r>
        <r>
          <rPr>
            <b/>
            <sz val="11"/>
            <rFont val="Tahoma"/>
            <family val="2"/>
          </rPr>
          <t xml:space="preserve"> deverá considerar </t>
        </r>
        <r>
          <rPr>
            <sz val="11"/>
            <rFont val="Tahoma"/>
            <family val="2"/>
          </rPr>
          <t xml:space="preserve">os valores referentes às </t>
        </r>
        <r>
          <rPr>
            <b/>
            <sz val="11"/>
            <rFont val="Tahoma"/>
            <family val="2"/>
          </rPr>
          <t>despesas intraorçamentárias</t>
        </r>
        <r>
          <rPr>
            <sz val="11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>Art. 4º LC 156/16</t>
        </r>
        <r>
          <rPr>
            <sz val="11"/>
            <rFont val="Tahoma"/>
            <family val="2"/>
          </rPr>
          <t xml:space="preserve"> - Estabelece, para os </t>
        </r>
        <r>
          <rPr>
            <u val="single"/>
            <sz val="11"/>
            <rFont val="Tahoma"/>
            <family val="2"/>
          </rPr>
          <t>dois exercícios subsequentes</t>
        </r>
        <r>
          <rPr>
            <sz val="11"/>
            <rFont val="Tahoma"/>
            <family val="2"/>
          </rPr>
          <t xml:space="preserve"> à assinatura do termo aditivo, que o </t>
        </r>
        <r>
          <rPr>
            <u val="single"/>
            <sz val="11"/>
            <rFont val="Tahoma"/>
            <family val="2"/>
          </rPr>
          <t>crescimento anual das despesas primárias correntes</t>
        </r>
        <r>
          <rPr>
            <sz val="11"/>
            <rFont val="Tahoma"/>
            <family val="2"/>
          </rPr>
          <t xml:space="preserve"> (exceto transferências constitucionais a Municípios e PASEP) fique</t>
        </r>
        <r>
          <rPr>
            <u val="single"/>
            <sz val="11"/>
            <rFont val="Tahoma"/>
            <family val="2"/>
          </rPr>
          <t xml:space="preserve"> limitado à variação da inflação</t>
        </r>
        <r>
          <rPr>
            <sz val="11"/>
            <rFont val="Tahoma"/>
            <family val="2"/>
          </rPr>
          <t xml:space="preserve">, aferida anualmente pelo </t>
        </r>
        <r>
          <rPr>
            <u val="single"/>
            <sz val="11"/>
            <rFont val="Tahoma"/>
            <family val="2"/>
          </rPr>
          <t>IPCA</t>
        </r>
        <r>
          <rPr>
            <sz val="11"/>
            <rFont val="Tahoma"/>
            <family val="2"/>
          </rPr>
          <t xml:space="preserve">.
</t>
        </r>
      </text>
    </comment>
    <comment ref="A144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Fazemos por Dedução da Receita, não por Despesa.</t>
        </r>
      </text>
    </comment>
    <comment ref="A145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Natureza 33904706</t>
        </r>
      </text>
    </comment>
  </commentList>
</comments>
</file>

<file path=xl/sharedStrings.xml><?xml version="1.0" encoding="utf-8"?>
<sst xmlns="http://schemas.openxmlformats.org/spreadsheetml/2006/main" count="197" uniqueCount="185">
  <si>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</si>
  <si>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</si>
  <si>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</si>
  <si>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</si>
  <si>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</si>
  <si>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</si>
  <si>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</si>
  <si>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</si>
  <si>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</si>
  <si>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</si>
  <si>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</si>
  <si>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</si>
  <si>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</si>
  <si>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</si>
  <si>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</si>
  <si>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</si>
  <si>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</si>
  <si>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</si>
  <si>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</si>
  <si>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</si>
  <si>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</si>
  <si>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</si>
  <si>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</si>
  <si>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</si>
  <si>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</si>
  <si>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</si>
  <si>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</si>
  <si>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</si>
  <si>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</si>
  <si>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</si>
  <si>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</si>
  <si>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</si>
  <si>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</si>
  <si>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</si>
  <si>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</si>
  <si>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</si>
  <si>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</si>
  <si>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</si>
  <si>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</si>
  <si>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</si>
  <si>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</si>
  <si>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</si>
  <si>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</si>
  <si>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</si>
  <si>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</si>
  <si>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</si>
  <si>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</si>
  <si>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</si>
  <si>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</si>
  <si>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</si>
  <si>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</si>
  <si>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</si>
  <si>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</si>
  <si>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</si>
  <si>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</si>
  <si>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</si>
  <si>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</si>
  <si>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</si>
  <si>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</si>
  <si>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</si>
  <si>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</si>
  <si>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</si>
  <si>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</si>
  <si>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</si>
  <si>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</si>
  <si>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</si>
  <si>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</si>
  <si>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</si>
  <si>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</si>
  <si>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</si>
  <si>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</si>
  <si>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</si>
  <si>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</si>
  <si>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</si>
  <si>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</si>
  <si>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</si>
  <si>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</si>
  <si>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</si>
  <si>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</si>
  <si>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</si>
  <si>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</si>
  <si>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</si>
  <si>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</si>
  <si>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</si>
  <si>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</si>
  <si>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</si>
  <si>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</si>
  <si>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</si>
  <si>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</si>
  <si>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</si>
  <si>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</si>
  <si>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</si>
  <si>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</si>
  <si>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</si>
  <si>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</si>
  <si>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</si>
  <si>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</si>
  <si>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</si>
  <si>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</si>
  <si>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</si>
  <si>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</si>
  <si>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</si>
  <si>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</si>
  <si>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>Receitas Correntes Restantes</t>
  </si>
  <si>
    <t>VARIAÇÃO CAMBIAL (XXXV)</t>
  </si>
  <si>
    <t>PAGAMENTO DE PRECATÓRIOS INTEGRANTES DA DC (XXXVI)</t>
  </si>
  <si>
    <t>Juros, Encargos e Variações Monetárias Ativos (XXV)</t>
  </si>
  <si>
    <t>Juros, Encargos e Variações Monetárias Passivos (XXVI)</t>
  </si>
  <si>
    <t>FONTE: Siafe-Rio - Secretaria de Estado de Fazenda.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</si>
  <si>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</si>
  <si>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</si>
  <si>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</si>
  <si>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</si>
  <si>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</si>
  <si>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</si>
  <si>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</si>
  <si>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</si>
  <si>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</si>
  <si>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</si>
  <si>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</si>
  <si>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</si>
  <si>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</si>
  <si>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</si>
  <si>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</si>
  <si>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</si>
  <si>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</si>
  <si>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</si>
  <si>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</si>
  <si>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</si>
  <si>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</si>
  <si>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</si>
  <si>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</si>
  <si>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</si>
  <si>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</si>
  <si>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</si>
  <si>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</si>
  <si>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5 - Este Demonstrativo não considera a casa dos centavos.</t>
  </si>
  <si>
    <t>PAGOS                                (c)</t>
  </si>
  <si>
    <t>AJUSTES RELATIVOS AO RPPS (XXXVII)</t>
  </si>
  <si>
    <t>Em 2020</t>
  </si>
  <si>
    <t>OUTROS AJUSTES (XXXVIII)</t>
  </si>
  <si>
    <t>Até Fev/2019</t>
  </si>
  <si>
    <t>RESULTADO NOMINAL AJUSTADO - Abaixo da Linha (XXXIX) = (XXXII - XXXIII - IX + XXXIV + XXXV - XXXVI + XXXVII + XXXVIII)</t>
  </si>
  <si>
    <t>RESULTADO PRIMÁRIO - Abaixo da Linha (XL) =  XXXIX - (XXV - XXVI)</t>
  </si>
  <si>
    <t>* Apuração das Despesas Primárias Correntes para o cálculo do teto de gastos, em atendimento ao disposto no Decreto nº 9.056/2017, conforme estabelecido no art. 4º da Lei Complementar nº 156/2016.</t>
  </si>
  <si>
    <t>Transferências da LC 61/1989</t>
  </si>
  <si>
    <t>já que não terá o quadro acho que essa nota deveria sair</t>
  </si>
  <si>
    <t xml:space="preserve">     Outras Receitas Financeiras (III)</t>
  </si>
  <si>
    <t>DEMONSTRATIVO DE CUMPRIMENTO DO LIMITE PARA DESPESAS PRIMÁRIAS CORRENTES</t>
  </si>
  <si>
    <t>DESPESAS PRIMÁRIAS CORRENTES * APURADAS CONFORME O ART. 4º DA LC 156/16 (INCLUÍDAS AS DESPESAS INTRA-ORÇAMENTÁRIAS)</t>
  </si>
  <si>
    <t>DESPESAS 
EMPENHADAS</t>
  </si>
  <si>
    <t>Até Jun/ 2020</t>
  </si>
  <si>
    <t>DESPESAS CORRENTES (XLI)</t>
  </si>
  <si>
    <t xml:space="preserve">    Pessoal e Encargos Sociais</t>
  </si>
  <si>
    <t xml:space="preserve">    Juros e Encargos da Dívida (XLII)</t>
  </si>
  <si>
    <t xml:space="preserve">    Outras Despesas Correntes</t>
  </si>
  <si>
    <t>DESPESAS PRIMÁRIAS CORRENTES (XLIII) = (XLI - XLII)</t>
  </si>
  <si>
    <t>Transferências Constitucionais (XLIV)</t>
  </si>
  <si>
    <t>Contribuições para o PIS/PASEP (XLV)</t>
  </si>
  <si>
    <t>DESPESAS PRIMÁRIAS CORRENTES APURADAS CONFORME O ART. 4º DA LC 156/16 (XLVI) = (XLIII - XLIV - XLV)</t>
  </si>
  <si>
    <t>Até Jun/ 2021</t>
  </si>
  <si>
    <t xml:space="preserve">DETALHAMENTO DO AJUSTE METODOLÓGICO </t>
  </si>
  <si>
    <t xml:space="preserve">   (+) Ajustes que Variam a Dívida Consolidada</t>
  </si>
  <si>
    <t xml:space="preserve">      Atualização Monetária de Sentenças Judiciais</t>
  </si>
  <si>
    <t xml:space="preserve">      Outras Variações Monetárias e Cambiais</t>
  </si>
  <si>
    <t xml:space="preserve">   (-) Ajustes da Disponibilidade de Caixa e os Demais Haveres Financeiros</t>
  </si>
  <si>
    <t xml:space="preserve">      Outras Receitas Financeiras</t>
  </si>
  <si>
    <t xml:space="preserve">      Ingressos Extraorçamentários </t>
  </si>
  <si>
    <t xml:space="preserve">      Retenções a Pagar Orçamentariamente Pagas</t>
  </si>
  <si>
    <t xml:space="preserve">   (-) Variações Patrimoniais Aumentativas</t>
  </si>
  <si>
    <t xml:space="preserve">       Reversão da Atualização Monetária Passiva</t>
  </si>
  <si>
    <t xml:space="preserve">   (+) Incorporações e Desincorporações de Ativos sem Execução Orçamentária Correspondente</t>
  </si>
  <si>
    <t xml:space="preserve">   (+) Reversão de Provisões e Ajustes de Perdas</t>
  </si>
  <si>
    <t>Meta fixada no Anexo de Metas Fiscais da LDO para 2022</t>
  </si>
  <si>
    <t xml:space="preserve">           (-) Depósitos Restituíveis e Valores Vinculados</t>
  </si>
  <si>
    <t xml:space="preserve">         2 - Imprensa Oficial, CEDAE e AGERIO não constam nos Orçamentos Fiscal e da Seguridade Social no exercício de 2022.</t>
  </si>
  <si>
    <t>Yasmim da Costa Monteiro</t>
  </si>
  <si>
    <t>Subsecretária de Contabilidade Geral - ID: 4.461.243-5</t>
  </si>
  <si>
    <t>Contadora - CRC-RJ-114428/O-0</t>
  </si>
  <si>
    <t>Em 31/Dez/2021</t>
  </si>
  <si>
    <t xml:space="preserve">         4 - A linha "Outros Ajustes", do quadro "Ajustes Metodológicos",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outros:</t>
  </si>
  <si>
    <t>Até Abril/2022</t>
  </si>
  <si>
    <t>JANEIRO A ABRIL 2022/BIMESTRE MARÇO - ABRIL</t>
  </si>
  <si>
    <t>Emissão: 19/05/2022</t>
  </si>
  <si>
    <t xml:space="preserve">   (-) Discrepâncias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</si>
</sst>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_);_(* \(#,##0.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84">
    <xf numFmtId="0" fontId="0" fillId="0" borderId="0" xfId="0" applyFont="1" applyAlignment="1">
      <alignment/>
    </xf>
    <xf numFmtId="0" fontId="3" fillId="33" borderId="0" xfId="49" applyFont="1" applyFill="1" applyAlignment="1">
      <alignment horizontal="center" vertical="center"/>
      <protection/>
    </xf>
    <xf numFmtId="0" fontId="3" fillId="33" borderId="10" xfId="49" applyFont="1" applyFill="1" applyBorder="1" applyAlignment="1">
      <alignment vertical="center"/>
      <protection/>
    </xf>
    <xf numFmtId="0" fontId="3" fillId="33" borderId="0" xfId="49" applyFont="1" applyFill="1">
      <alignment/>
      <protection/>
    </xf>
    <xf numFmtId="0" fontId="3" fillId="33" borderId="0" xfId="49" applyFont="1" applyFill="1" applyBorder="1">
      <alignment/>
      <protection/>
    </xf>
    <xf numFmtId="166" fontId="3" fillId="33" borderId="0" xfId="49" applyNumberFormat="1" applyFont="1" applyFill="1" applyBorder="1" applyAlignment="1">
      <alignment horizontal="center" vertical="center"/>
      <protection/>
    </xf>
    <xf numFmtId="166" fontId="3" fillId="33" borderId="0" xfId="49" applyNumberFormat="1" applyFont="1" applyFill="1" applyBorder="1">
      <alignment/>
      <protection/>
    </xf>
    <xf numFmtId="166" fontId="4" fillId="33" borderId="0" xfId="49" applyNumberFormat="1" applyFont="1" applyFill="1" applyBorder="1" applyAlignment="1">
      <alignment horizontal="center" vertical="center"/>
      <protection/>
    </xf>
    <xf numFmtId="0" fontId="3" fillId="33" borderId="0" xfId="49" applyFont="1" applyFill="1" applyBorder="1" applyAlignment="1">
      <alignment horizontal="center" vertical="center"/>
      <protection/>
    </xf>
    <xf numFmtId="3" fontId="3" fillId="33" borderId="0" xfId="49" applyNumberFormat="1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center" vertical="center"/>
      <protection/>
    </xf>
    <xf numFmtId="0" fontId="10" fillId="33" borderId="0" xfId="49" applyFont="1" applyFill="1" applyBorder="1" applyAlignment="1">
      <alignment horizontal="center" vertical="center"/>
      <protection/>
    </xf>
    <xf numFmtId="43" fontId="10" fillId="33" borderId="0" xfId="66" applyFont="1" applyFill="1" applyAlignment="1">
      <alignment horizontal="right" vertical="center"/>
    </xf>
    <xf numFmtId="0" fontId="10" fillId="33" borderId="0" xfId="49" applyFont="1" applyFill="1" applyAlignment="1">
      <alignment vertical="center"/>
      <protection/>
    </xf>
    <xf numFmtId="0" fontId="10" fillId="33" borderId="0" xfId="49" applyFont="1" applyFill="1" applyBorder="1" applyAlignment="1">
      <alignment vertical="center" wrapText="1"/>
      <protection/>
    </xf>
    <xf numFmtId="0" fontId="11" fillId="33" borderId="0" xfId="49" applyNumberFormat="1" applyFont="1" applyFill="1" applyAlignment="1">
      <alignment/>
      <protection/>
    </xf>
    <xf numFmtId="0" fontId="12" fillId="33" borderId="0" xfId="49" applyFont="1" applyFill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43" fontId="12" fillId="33" borderId="0" xfId="66" applyFont="1" applyFill="1" applyAlignment="1">
      <alignment horizontal="right" vertical="center"/>
    </xf>
    <xf numFmtId="0" fontId="12" fillId="33" borderId="0" xfId="49" applyFont="1" applyFill="1" applyAlignment="1">
      <alignment vertical="center"/>
      <protection/>
    </xf>
    <xf numFmtId="0" fontId="12" fillId="33" borderId="0" xfId="49" applyFont="1" applyFill="1" applyBorder="1" applyAlignment="1">
      <alignment vertical="center"/>
      <protection/>
    </xf>
    <xf numFmtId="0" fontId="12" fillId="33" borderId="0" xfId="49" applyFont="1" applyFill="1" applyAlignment="1">
      <alignment horizontal="left"/>
      <protection/>
    </xf>
    <xf numFmtId="166" fontId="12" fillId="33" borderId="0" xfId="49" applyNumberFormat="1" applyFont="1" applyFill="1" applyAlignment="1">
      <alignment horizontal="center" vertical="center"/>
      <protection/>
    </xf>
    <xf numFmtId="0" fontId="12" fillId="33" borderId="0" xfId="49" applyFont="1" applyFill="1" applyAlignment="1">
      <alignment/>
      <protection/>
    </xf>
    <xf numFmtId="0" fontId="12" fillId="33" borderId="0" xfId="49" applyFont="1" applyFill="1" applyAlignment="1">
      <alignment horizontal="left" vertical="center"/>
      <protection/>
    </xf>
    <xf numFmtId="164" fontId="12" fillId="33" borderId="0" xfId="49" applyNumberFormat="1" applyFont="1" applyFill="1" applyAlignment="1">
      <alignment horizontal="right"/>
      <protection/>
    </xf>
    <xf numFmtId="0" fontId="11" fillId="33" borderId="0" xfId="49" applyNumberFormat="1" applyFont="1" applyFill="1" applyBorder="1" applyAlignment="1">
      <alignment/>
      <protection/>
    </xf>
    <xf numFmtId="0" fontId="11" fillId="33" borderId="0" xfId="49" applyFont="1" applyFill="1" applyBorder="1" applyAlignment="1">
      <alignment horizontal="center" vertical="center"/>
      <protection/>
    </xf>
    <xf numFmtId="0" fontId="11" fillId="33" borderId="0" xfId="49" applyFont="1" applyFill="1" applyAlignment="1">
      <alignment horizontal="center" vertical="center"/>
      <protection/>
    </xf>
    <xf numFmtId="166" fontId="12" fillId="33" borderId="0" xfId="66" applyNumberFormat="1" applyFont="1" applyFill="1" applyBorder="1" applyAlignment="1">
      <alignment vertical="center"/>
    </xf>
    <xf numFmtId="0" fontId="12" fillId="33" borderId="11" xfId="49" applyNumberFormat="1" applyFont="1" applyFill="1" applyBorder="1" applyAlignment="1">
      <alignment/>
      <protection/>
    </xf>
    <xf numFmtId="3" fontId="12" fillId="33" borderId="11" xfId="49" applyNumberFormat="1" applyFont="1" applyFill="1" applyBorder="1" applyAlignment="1">
      <alignment vertical="center"/>
      <protection/>
    </xf>
    <xf numFmtId="0" fontId="12" fillId="33" borderId="0" xfId="49" applyFont="1" applyFill="1" applyBorder="1">
      <alignment/>
      <protection/>
    </xf>
    <xf numFmtId="43" fontId="12" fillId="33" borderId="0" xfId="66" applyFont="1" applyFill="1" applyBorder="1" applyAlignment="1">
      <alignment horizontal="right"/>
    </xf>
    <xf numFmtId="0" fontId="12" fillId="33" borderId="0" xfId="49" applyFont="1" applyFill="1">
      <alignment/>
      <protection/>
    </xf>
    <xf numFmtId="166" fontId="11" fillId="33" borderId="12" xfId="66" applyNumberFormat="1" applyFont="1" applyFill="1" applyBorder="1" applyAlignment="1">
      <alignment vertical="center"/>
    </xf>
    <xf numFmtId="166" fontId="12" fillId="33" borderId="12" xfId="66" applyNumberFormat="1" applyFont="1" applyFill="1" applyBorder="1" applyAlignment="1">
      <alignment vertical="center"/>
    </xf>
    <xf numFmtId="43" fontId="12" fillId="33" borderId="0" xfId="66" applyFont="1" applyFill="1" applyBorder="1" applyAlignment="1">
      <alignment/>
    </xf>
    <xf numFmtId="0" fontId="11" fillId="33" borderId="11" xfId="49" applyNumberFormat="1" applyFont="1" applyFill="1" applyBorder="1" applyAlignment="1">
      <alignment/>
      <protection/>
    </xf>
    <xf numFmtId="166" fontId="11" fillId="33" borderId="13" xfId="66" applyNumberFormat="1" applyFont="1" applyFill="1" applyBorder="1" applyAlignment="1">
      <alignment vertical="center"/>
    </xf>
    <xf numFmtId="166" fontId="12" fillId="33" borderId="10" xfId="66" applyNumberFormat="1" applyFont="1" applyFill="1" applyBorder="1" applyAlignment="1">
      <alignment vertical="center"/>
    </xf>
    <xf numFmtId="166" fontId="12" fillId="33" borderId="0" xfId="66" applyNumberFormat="1" applyFont="1" applyFill="1" applyBorder="1" applyAlignment="1">
      <alignment horizontal="center" vertical="center"/>
    </xf>
    <xf numFmtId="43" fontId="12" fillId="33" borderId="10" xfId="66" applyFont="1" applyFill="1" applyBorder="1" applyAlignment="1">
      <alignment horizontal="right"/>
    </xf>
    <xf numFmtId="166" fontId="11" fillId="33" borderId="0" xfId="66" applyNumberFormat="1" applyFont="1" applyFill="1" applyBorder="1" applyAlignment="1">
      <alignment vertical="center"/>
    </xf>
    <xf numFmtId="0" fontId="12" fillId="33" borderId="0" xfId="49" applyNumberFormat="1" applyFont="1" applyFill="1" applyBorder="1" applyAlignment="1">
      <alignment vertical="center"/>
      <protection/>
    </xf>
    <xf numFmtId="166" fontId="12" fillId="33" borderId="0" xfId="49" applyNumberFormat="1" applyFont="1" applyFill="1" applyBorder="1" applyAlignment="1">
      <alignment vertical="center"/>
      <protection/>
    </xf>
    <xf numFmtId="166" fontId="12" fillId="33" borderId="0" xfId="49" applyNumberFormat="1" applyFont="1" applyFill="1" applyBorder="1">
      <alignment/>
      <protection/>
    </xf>
    <xf numFmtId="0" fontId="12" fillId="33" borderId="0" xfId="49" applyFont="1" applyFill="1" applyAlignment="1">
      <alignment vertical="center" wrapText="1"/>
      <protection/>
    </xf>
    <xf numFmtId="0" fontId="12" fillId="33" borderId="0" xfId="49" applyFont="1" applyFill="1" applyBorder="1" applyAlignment="1">
      <alignment horizontal="right" vertical="center"/>
      <protection/>
    </xf>
    <xf numFmtId="166" fontId="12" fillId="33" borderId="0" xfId="49" applyNumberFormat="1" applyFont="1" applyFill="1" applyBorder="1" applyAlignment="1">
      <alignment horizontal="center" vertical="center"/>
      <protection/>
    </xf>
    <xf numFmtId="49" fontId="60" fillId="33" borderId="0" xfId="49" applyNumberFormat="1" applyFont="1" applyFill="1" applyBorder="1">
      <alignment/>
      <protection/>
    </xf>
    <xf numFmtId="0" fontId="60" fillId="33" borderId="0" xfId="49" applyFont="1" applyFill="1" applyAlignment="1">
      <alignment horizontal="center" vertical="center"/>
      <protection/>
    </xf>
    <xf numFmtId="49" fontId="60" fillId="33" borderId="0" xfId="49" applyNumberFormat="1" applyFont="1" applyFill="1" applyBorder="1" applyAlignment="1">
      <alignment/>
      <protection/>
    </xf>
    <xf numFmtId="49" fontId="60" fillId="33" borderId="0" xfId="49" applyNumberFormat="1" applyFont="1" applyFill="1" applyBorder="1" applyAlignment="1">
      <alignment horizontal="left" wrapText="1"/>
      <protection/>
    </xf>
    <xf numFmtId="49" fontId="60" fillId="33" borderId="0" xfId="49" applyNumberFormat="1" applyFont="1" applyFill="1" applyBorder="1" applyAlignment="1">
      <alignment horizontal="left"/>
      <protection/>
    </xf>
    <xf numFmtId="168" fontId="12" fillId="33" borderId="0" xfId="49" applyNumberFormat="1" applyFont="1" applyFill="1" applyBorder="1">
      <alignment/>
      <protection/>
    </xf>
    <xf numFmtId="0" fontId="12" fillId="33" borderId="12" xfId="49" applyFont="1" applyFill="1" applyBorder="1" applyAlignment="1">
      <alignment vertical="center" wrapText="1"/>
      <protection/>
    </xf>
    <xf numFmtId="0" fontId="12" fillId="33" borderId="0" xfId="49" applyFont="1" applyFill="1" applyBorder="1" applyAlignment="1">
      <alignment vertical="center" wrapText="1"/>
      <protection/>
    </xf>
    <xf numFmtId="0" fontId="12" fillId="33" borderId="12" xfId="49" applyNumberFormat="1" applyFont="1" applyFill="1" applyBorder="1" applyAlignment="1">
      <alignment vertical="center"/>
      <protection/>
    </xf>
    <xf numFmtId="0" fontId="12" fillId="33" borderId="14" xfId="49" applyFont="1" applyFill="1" applyBorder="1" applyAlignment="1">
      <alignment vertical="center" wrapText="1"/>
      <protection/>
    </xf>
    <xf numFmtId="0" fontId="12" fillId="33" borderId="15" xfId="49" applyFont="1" applyFill="1" applyBorder="1" applyAlignment="1">
      <alignment vertical="center" wrapText="1"/>
      <protection/>
    </xf>
    <xf numFmtId="166" fontId="12" fillId="33" borderId="15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left" vertical="center"/>
      <protection/>
    </xf>
    <xf numFmtId="0" fontId="11" fillId="34" borderId="16" xfId="49" applyFont="1" applyFill="1" applyBorder="1" applyAlignment="1">
      <alignment horizontal="center" vertical="center"/>
      <protection/>
    </xf>
    <xf numFmtId="43" fontId="11" fillId="34" borderId="17" xfId="66" applyFont="1" applyFill="1" applyBorder="1" applyAlignment="1">
      <alignment horizontal="center" vertical="center" wrapText="1"/>
    </xf>
    <xf numFmtId="0" fontId="11" fillId="34" borderId="11" xfId="49" applyNumberFormat="1" applyFont="1" applyFill="1" applyBorder="1" applyAlignment="1">
      <alignment/>
      <protection/>
    </xf>
    <xf numFmtId="166" fontId="11" fillId="34" borderId="17" xfId="66" applyNumberFormat="1" applyFont="1" applyFill="1" applyBorder="1" applyAlignment="1">
      <alignment vertical="center"/>
    </xf>
    <xf numFmtId="166" fontId="11" fillId="34" borderId="11" xfId="66" applyNumberFormat="1" applyFont="1" applyFill="1" applyBorder="1" applyAlignment="1">
      <alignment vertical="center"/>
    </xf>
    <xf numFmtId="0" fontId="11" fillId="34" borderId="11" xfId="49" applyNumberFormat="1" applyFont="1" applyFill="1" applyBorder="1" applyAlignment="1">
      <alignment vertical="center"/>
      <protection/>
    </xf>
    <xf numFmtId="37" fontId="12" fillId="34" borderId="17" xfId="49" applyNumberFormat="1" applyFont="1" applyFill="1" applyBorder="1" applyAlignment="1">
      <alignment vertical="center"/>
      <protection/>
    </xf>
    <xf numFmtId="0" fontId="11" fillId="34" borderId="18" xfId="49" applyFont="1" applyFill="1" applyBorder="1" applyAlignment="1">
      <alignment vertical="center" wrapText="1"/>
      <protection/>
    </xf>
    <xf numFmtId="0" fontId="11" fillId="34" borderId="11" xfId="49" applyFont="1" applyFill="1" applyBorder="1" applyAlignment="1">
      <alignment vertical="center"/>
      <protection/>
    </xf>
    <xf numFmtId="0" fontId="12" fillId="34" borderId="11" xfId="49" applyFont="1" applyFill="1" applyBorder="1" applyAlignment="1">
      <alignment vertical="center"/>
      <protection/>
    </xf>
    <xf numFmtId="166" fontId="11" fillId="33" borderId="10" xfId="66" applyNumberFormat="1" applyFont="1" applyFill="1" applyBorder="1" applyAlignment="1">
      <alignment vertical="center"/>
    </xf>
    <xf numFmtId="166" fontId="61" fillId="33" borderId="12" xfId="0" applyNumberFormat="1" applyFont="1" applyFill="1" applyBorder="1" applyAlignment="1">
      <alignment vertical="center"/>
    </xf>
    <xf numFmtId="166" fontId="61" fillId="33" borderId="0" xfId="0" applyNumberFormat="1" applyFont="1" applyFill="1" applyBorder="1" applyAlignment="1">
      <alignment vertical="center"/>
    </xf>
    <xf numFmtId="166" fontId="11" fillId="33" borderId="14" xfId="66" applyNumberFormat="1" applyFont="1" applyFill="1" applyBorder="1" applyAlignment="1">
      <alignment vertical="center"/>
    </xf>
    <xf numFmtId="166" fontId="11" fillId="33" borderId="15" xfId="66" applyNumberFormat="1" applyFont="1" applyFill="1" applyBorder="1" applyAlignment="1">
      <alignment vertical="center"/>
    </xf>
    <xf numFmtId="166" fontId="3" fillId="33" borderId="0" xfId="49" applyNumberFormat="1" applyFont="1" applyFill="1">
      <alignment/>
      <protection/>
    </xf>
    <xf numFmtId="3" fontId="12" fillId="33" borderId="13" xfId="49" applyNumberFormat="1" applyFont="1" applyFill="1" applyBorder="1" applyAlignment="1">
      <alignment vertical="center"/>
      <protection/>
    </xf>
    <xf numFmtId="0" fontId="12" fillId="33" borderId="10" xfId="49" applyNumberFormat="1" applyFont="1" applyFill="1" applyBorder="1" applyAlignment="1">
      <alignment vertical="center"/>
      <protection/>
    </xf>
    <xf numFmtId="3" fontId="12" fillId="33" borderId="12" xfId="49" applyNumberFormat="1" applyFont="1" applyFill="1" applyBorder="1" applyAlignment="1">
      <alignment vertical="center"/>
      <protection/>
    </xf>
    <xf numFmtId="166" fontId="12" fillId="33" borderId="14" xfId="66" applyNumberFormat="1" applyFont="1" applyFill="1" applyBorder="1" applyAlignment="1">
      <alignment vertical="center"/>
    </xf>
    <xf numFmtId="166" fontId="12" fillId="33" borderId="15" xfId="66" applyNumberFormat="1" applyFont="1" applyFill="1" applyBorder="1" applyAlignment="1">
      <alignment vertical="center"/>
    </xf>
    <xf numFmtId="43" fontId="12" fillId="33" borderId="0" xfId="66" applyFont="1" applyFill="1" applyBorder="1" applyAlignment="1">
      <alignment vertical="center"/>
    </xf>
    <xf numFmtId="3" fontId="12" fillId="33" borderId="0" xfId="49" applyNumberFormat="1" applyFont="1" applyFill="1" applyBorder="1" applyAlignment="1">
      <alignment vertical="center"/>
      <protection/>
    </xf>
    <xf numFmtId="0" fontId="3" fillId="33" borderId="18" xfId="49" applyNumberFormat="1" applyFont="1" applyFill="1" applyBorder="1" applyAlignment="1">
      <alignment vertical="center" wrapText="1"/>
      <protection/>
    </xf>
    <xf numFmtId="0" fontId="3" fillId="33" borderId="17" xfId="49" applyFont="1" applyFill="1" applyBorder="1" applyAlignment="1">
      <alignment vertical="center" wrapText="1"/>
      <protection/>
    </xf>
    <xf numFmtId="0" fontId="3" fillId="33" borderId="11" xfId="49" applyFont="1" applyFill="1" applyBorder="1" applyAlignment="1">
      <alignment vertical="center" wrapText="1"/>
      <protection/>
    </xf>
    <xf numFmtId="0" fontId="3" fillId="33" borderId="18" xfId="49" applyFont="1" applyFill="1" applyBorder="1" applyAlignment="1">
      <alignment horizontal="left" vertical="center"/>
      <protection/>
    </xf>
    <xf numFmtId="166" fontId="3" fillId="33" borderId="16" xfId="49" applyNumberFormat="1" applyFont="1" applyFill="1" applyBorder="1" applyAlignment="1">
      <alignment horizontal="center" vertical="center"/>
      <protection/>
    </xf>
    <xf numFmtId="168" fontId="3" fillId="33" borderId="16" xfId="66" applyNumberFormat="1" applyFont="1" applyFill="1" applyBorder="1" applyAlignment="1">
      <alignment horizontal="center" vertical="center"/>
    </xf>
    <xf numFmtId="0" fontId="4" fillId="33" borderId="11" xfId="49" applyFont="1" applyFill="1" applyBorder="1" applyAlignment="1">
      <alignment horizontal="left" vertical="center"/>
      <protection/>
    </xf>
    <xf numFmtId="0" fontId="4" fillId="33" borderId="17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left" vertical="center" wrapText="1" indent="3"/>
      <protection/>
    </xf>
    <xf numFmtId="0" fontId="4" fillId="34" borderId="16" xfId="49" applyFont="1" applyFill="1" applyBorder="1" applyAlignment="1">
      <alignment horizontal="center" vertical="center"/>
      <protection/>
    </xf>
    <xf numFmtId="43" fontId="4" fillId="34" borderId="17" xfId="66" applyFont="1" applyFill="1" applyBorder="1" applyAlignment="1">
      <alignment horizontal="center" vertical="center"/>
    </xf>
    <xf numFmtId="0" fontId="4" fillId="34" borderId="18" xfId="49" applyFont="1" applyFill="1" applyBorder="1" applyAlignment="1">
      <alignment horizontal="left" vertical="center"/>
      <protection/>
    </xf>
    <xf numFmtId="166" fontId="4" fillId="34" borderId="16" xfId="49" applyNumberFormat="1" applyFont="1" applyFill="1" applyBorder="1" applyAlignment="1">
      <alignment horizontal="center" vertical="center"/>
      <protection/>
    </xf>
    <xf numFmtId="166" fontId="4" fillId="34" borderId="11" xfId="66" applyNumberFormat="1" applyFont="1" applyFill="1" applyBorder="1" applyAlignment="1">
      <alignment vertical="center"/>
    </xf>
    <xf numFmtId="166" fontId="4" fillId="34" borderId="17" xfId="49" applyNumberFormat="1" applyFont="1" applyFill="1" applyBorder="1" applyAlignment="1">
      <alignment horizontal="center" vertical="center"/>
      <protection/>
    </xf>
    <xf numFmtId="168" fontId="14" fillId="33" borderId="0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164" fontId="12" fillId="33" borderId="0" xfId="49" applyNumberFormat="1" applyFont="1" applyFill="1" applyAlignment="1">
      <alignment horizontal="right" vertical="center"/>
      <protection/>
    </xf>
    <xf numFmtId="49" fontId="12" fillId="33" borderId="0" xfId="66" applyNumberFormat="1" applyFont="1" applyFill="1" applyAlignment="1">
      <alignment horizontal="right" vertical="center"/>
    </xf>
    <xf numFmtId="0" fontId="12" fillId="33" borderId="0" xfId="49" applyFont="1" applyFill="1" applyBorder="1" applyAlignment="1">
      <alignment horizontal="center" vertical="center"/>
      <protection/>
    </xf>
    <xf numFmtId="168" fontId="3" fillId="33" borderId="0" xfId="49" applyNumberFormat="1" applyFont="1" applyFill="1" applyBorder="1" applyAlignment="1">
      <alignment horizontal="center" vertical="center"/>
      <protection/>
    </xf>
    <xf numFmtId="166" fontId="12" fillId="33" borderId="0" xfId="49" applyNumberFormat="1" applyFont="1" applyFill="1">
      <alignment/>
      <protection/>
    </xf>
    <xf numFmtId="168" fontId="12" fillId="33" borderId="0" xfId="66" applyNumberFormat="1" applyFont="1" applyFill="1" applyBorder="1" applyAlignment="1">
      <alignment/>
    </xf>
    <xf numFmtId="49" fontId="62" fillId="33" borderId="0" xfId="49" applyNumberFormat="1" applyFont="1" applyFill="1" applyBorder="1">
      <alignment/>
      <protection/>
    </xf>
    <xf numFmtId="0" fontId="11" fillId="34" borderId="18" xfId="49" applyNumberFormat="1" applyFont="1" applyFill="1" applyBorder="1" applyAlignment="1">
      <alignment/>
      <protection/>
    </xf>
    <xf numFmtId="166" fontId="11" fillId="34" borderId="17" xfId="66" applyNumberFormat="1" applyFont="1" applyFill="1" applyBorder="1" applyAlignment="1">
      <alignment/>
    </xf>
    <xf numFmtId="166" fontId="11" fillId="34" borderId="11" xfId="66" applyNumberFormat="1" applyFont="1" applyFill="1" applyBorder="1" applyAlignment="1">
      <alignment/>
    </xf>
    <xf numFmtId="166" fontId="4" fillId="33" borderId="11" xfId="66" applyNumberFormat="1" applyFont="1" applyFill="1" applyBorder="1" applyAlignment="1">
      <alignment vertical="center"/>
    </xf>
    <xf numFmtId="4" fontId="12" fillId="33" borderId="0" xfId="49" applyNumberFormat="1" applyFont="1" applyFill="1" applyAlignment="1">
      <alignment horizontal="center" vertical="center"/>
      <protection/>
    </xf>
    <xf numFmtId="168" fontId="63" fillId="0" borderId="17" xfId="66" applyNumberFormat="1" applyFont="1" applyFill="1" applyBorder="1" applyAlignment="1">
      <alignment horizontal="right" vertical="center"/>
    </xf>
    <xf numFmtId="168" fontId="3" fillId="0" borderId="16" xfId="66" applyNumberFormat="1" applyFont="1" applyFill="1" applyBorder="1" applyAlignment="1">
      <alignment horizontal="center" vertical="center"/>
    </xf>
    <xf numFmtId="3" fontId="12" fillId="33" borderId="0" xfId="49" applyNumberFormat="1" applyFont="1" applyFill="1" applyBorder="1">
      <alignment/>
      <protection/>
    </xf>
    <xf numFmtId="0" fontId="64" fillId="35" borderId="0" xfId="49" applyFont="1" applyFill="1" applyAlignment="1">
      <alignment horizontal="left" vertical="center"/>
      <protection/>
    </xf>
    <xf numFmtId="0" fontId="62" fillId="0" borderId="0" xfId="49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166" fontId="3" fillId="33" borderId="18" xfId="49" applyNumberFormat="1" applyFont="1" applyFill="1" applyBorder="1" applyAlignment="1">
      <alignment vertical="center" wrapText="1"/>
      <protection/>
    </xf>
    <xf numFmtId="168" fontId="63" fillId="33" borderId="11" xfId="66" applyNumberFormat="1" applyFont="1" applyFill="1" applyBorder="1" applyAlignment="1">
      <alignment vertical="center" wrapText="1"/>
    </xf>
    <xf numFmtId="49" fontId="62" fillId="33" borderId="0" xfId="49" applyNumberFormat="1" applyFont="1" applyFill="1" applyBorder="1" applyAlignment="1">
      <alignment horizontal="left" wrapText="1"/>
      <protection/>
    </xf>
    <xf numFmtId="0" fontId="65" fillId="0" borderId="0" xfId="49" applyFont="1" applyFill="1" applyBorder="1" applyAlignment="1">
      <alignment horizontal="center" vertical="center" wrapText="1"/>
      <protection/>
    </xf>
    <xf numFmtId="3" fontId="12" fillId="0" borderId="0" xfId="49" applyNumberFormat="1" applyFont="1" applyFill="1" applyBorder="1" applyAlignment="1">
      <alignment vertical="center" wrapText="1"/>
      <protection/>
    </xf>
    <xf numFmtId="3" fontId="12" fillId="0" borderId="0" xfId="49" applyNumberFormat="1" applyFont="1" applyFill="1" applyBorder="1">
      <alignment/>
      <protection/>
    </xf>
    <xf numFmtId="0" fontId="12" fillId="33" borderId="0" xfId="49" applyFont="1" applyFill="1" applyBorder="1" applyAlignment="1">
      <alignment horizontal="center" vertical="center"/>
      <protection/>
    </xf>
    <xf numFmtId="166" fontId="12" fillId="33" borderId="0" xfId="49" applyNumberFormat="1" applyFont="1" applyFill="1" applyAlignment="1">
      <alignment/>
      <protection/>
    </xf>
    <xf numFmtId="4" fontId="12" fillId="33" borderId="0" xfId="49" applyNumberFormat="1" applyFont="1" applyFill="1" applyBorder="1" applyAlignment="1">
      <alignment horizontal="center" vertical="center"/>
      <protection/>
    </xf>
    <xf numFmtId="4" fontId="11" fillId="33" borderId="0" xfId="49" applyNumberFormat="1" applyFont="1" applyFill="1" applyBorder="1" applyAlignment="1">
      <alignment horizontal="center" vertical="center"/>
      <protection/>
    </xf>
    <xf numFmtId="4" fontId="11" fillId="33" borderId="0" xfId="49" applyNumberFormat="1" applyFont="1" applyFill="1" applyAlignment="1">
      <alignment horizontal="center" vertical="center"/>
      <protection/>
    </xf>
    <xf numFmtId="165" fontId="66" fillId="33" borderId="19" xfId="66" applyNumberFormat="1" applyFont="1" applyFill="1" applyBorder="1" applyAlignment="1">
      <alignment vertical="center"/>
    </xf>
    <xf numFmtId="165" fontId="61" fillId="33" borderId="20" xfId="66" applyNumberFormat="1" applyFont="1" applyFill="1" applyBorder="1" applyAlignment="1">
      <alignment vertical="center"/>
    </xf>
    <xf numFmtId="165" fontId="11" fillId="33" borderId="10" xfId="66" applyNumberFormat="1" applyFont="1" applyFill="1" applyBorder="1" applyAlignment="1">
      <alignment vertical="center"/>
    </xf>
    <xf numFmtId="165" fontId="12" fillId="33" borderId="0" xfId="66" applyNumberFormat="1" applyFont="1" applyFill="1" applyBorder="1" applyAlignment="1">
      <alignment vertical="center"/>
    </xf>
    <xf numFmtId="165" fontId="61" fillId="33" borderId="0" xfId="0" applyNumberFormat="1" applyFont="1" applyFill="1" applyBorder="1" applyAlignment="1">
      <alignment vertical="center"/>
    </xf>
    <xf numFmtId="165" fontId="61" fillId="0" borderId="0" xfId="66" applyNumberFormat="1" applyFont="1" applyFill="1" applyBorder="1" applyAlignment="1">
      <alignment vertical="center"/>
    </xf>
    <xf numFmtId="165" fontId="11" fillId="33" borderId="0" xfId="66" applyNumberFormat="1" applyFont="1" applyFill="1" applyBorder="1" applyAlignment="1">
      <alignment vertical="center"/>
    </xf>
    <xf numFmtId="165" fontId="61" fillId="0" borderId="20" xfId="66" applyNumberFormat="1" applyFont="1" applyFill="1" applyBorder="1" applyAlignment="1">
      <alignment vertical="center"/>
    </xf>
    <xf numFmtId="165" fontId="66" fillId="33" borderId="20" xfId="66" applyNumberFormat="1" applyFont="1" applyFill="1" applyBorder="1" applyAlignment="1">
      <alignment vertical="center"/>
    </xf>
    <xf numFmtId="165" fontId="66" fillId="33" borderId="21" xfId="66" applyNumberFormat="1" applyFont="1" applyFill="1" applyBorder="1" applyAlignment="1">
      <alignment vertical="center"/>
    </xf>
    <xf numFmtId="165" fontId="66" fillId="34" borderId="21" xfId="66" applyNumberFormat="1" applyFont="1" applyFill="1" applyBorder="1" applyAlignment="1">
      <alignment/>
    </xf>
    <xf numFmtId="165" fontId="11" fillId="33" borderId="20" xfId="66" applyNumberFormat="1" applyFont="1" applyFill="1" applyBorder="1" applyAlignment="1">
      <alignment vertical="center" wrapText="1"/>
    </xf>
    <xf numFmtId="165" fontId="11" fillId="33" borderId="12" xfId="66" applyNumberFormat="1" applyFont="1" applyFill="1" applyBorder="1" applyAlignment="1">
      <alignment vertical="center"/>
    </xf>
    <xf numFmtId="165" fontId="11" fillId="33" borderId="13" xfId="66" applyNumberFormat="1" applyFont="1" applyFill="1" applyBorder="1" applyAlignment="1">
      <alignment vertical="center"/>
    </xf>
    <xf numFmtId="165" fontId="11" fillId="33" borderId="22" xfId="66" applyNumberFormat="1" applyFont="1" applyFill="1" applyBorder="1" applyAlignment="1">
      <alignment vertical="center"/>
    </xf>
    <xf numFmtId="165" fontId="12" fillId="33" borderId="20" xfId="66" applyNumberFormat="1" applyFont="1" applyFill="1" applyBorder="1" applyAlignment="1">
      <alignment vertical="center" wrapText="1"/>
    </xf>
    <xf numFmtId="165" fontId="12" fillId="33" borderId="12" xfId="66" applyNumberFormat="1" applyFont="1" applyFill="1" applyBorder="1" applyAlignment="1">
      <alignment vertical="center"/>
    </xf>
    <xf numFmtId="165" fontId="12" fillId="33" borderId="23" xfId="66" applyNumberFormat="1" applyFont="1" applyFill="1" applyBorder="1" applyAlignment="1">
      <alignment vertical="center"/>
    </xf>
    <xf numFmtId="165" fontId="12" fillId="33" borderId="20" xfId="66" applyNumberFormat="1" applyFont="1" applyFill="1" applyBorder="1" applyAlignment="1">
      <alignment vertical="center"/>
    </xf>
    <xf numFmtId="165" fontId="11" fillId="33" borderId="23" xfId="66" applyNumberFormat="1" applyFont="1" applyFill="1" applyBorder="1" applyAlignment="1">
      <alignment vertical="center"/>
    </xf>
    <xf numFmtId="165" fontId="11" fillId="34" borderId="16" xfId="66" applyNumberFormat="1" applyFont="1" applyFill="1" applyBorder="1" applyAlignment="1">
      <alignment vertical="center" wrapText="1"/>
    </xf>
    <xf numFmtId="165" fontId="11" fillId="34" borderId="17" xfId="66" applyNumberFormat="1" applyFont="1" applyFill="1" applyBorder="1" applyAlignment="1">
      <alignment vertical="center"/>
    </xf>
    <xf numFmtId="165" fontId="11" fillId="34" borderId="18" xfId="66" applyNumberFormat="1" applyFont="1" applyFill="1" applyBorder="1" applyAlignment="1">
      <alignment vertical="center"/>
    </xf>
    <xf numFmtId="165" fontId="11" fillId="34" borderId="13" xfId="66" applyNumberFormat="1" applyFont="1" applyFill="1" applyBorder="1" applyAlignment="1">
      <alignment vertical="center"/>
    </xf>
    <xf numFmtId="165" fontId="12" fillId="33" borderId="0" xfId="49" applyNumberFormat="1" applyFont="1" applyFill="1" applyBorder="1" applyAlignment="1">
      <alignment horizontal="center" vertical="center"/>
      <protection/>
    </xf>
    <xf numFmtId="165" fontId="11" fillId="34" borderId="11" xfId="49" applyNumberFormat="1" applyFont="1" applyFill="1" applyBorder="1" applyAlignment="1">
      <alignment/>
      <protection/>
    </xf>
    <xf numFmtId="165" fontId="11" fillId="34" borderId="11" xfId="49" applyNumberFormat="1" applyFont="1" applyFill="1" applyBorder="1" applyAlignment="1">
      <alignment vertical="center"/>
      <protection/>
    </xf>
    <xf numFmtId="43" fontId="12" fillId="33" borderId="22" xfId="66" applyNumberFormat="1" applyFont="1" applyFill="1" applyBorder="1" applyAlignment="1">
      <alignment/>
    </xf>
    <xf numFmtId="43" fontId="12" fillId="33" borderId="13" xfId="49" applyNumberFormat="1" applyFont="1" applyFill="1" applyBorder="1" applyAlignment="1">
      <alignment vertical="center"/>
      <protection/>
    </xf>
    <xf numFmtId="43" fontId="12" fillId="33" borderId="10" xfId="49" applyNumberFormat="1" applyFont="1" applyFill="1" applyBorder="1" applyAlignment="1">
      <alignment vertical="center"/>
      <protection/>
    </xf>
    <xf numFmtId="43" fontId="12" fillId="33" borderId="10" xfId="66" applyNumberFormat="1" applyFont="1" applyFill="1" applyBorder="1" applyAlignment="1">
      <alignment vertical="center"/>
    </xf>
    <xf numFmtId="43" fontId="12" fillId="33" borderId="23" xfId="66" applyNumberFormat="1" applyFont="1" applyFill="1" applyBorder="1" applyAlignment="1">
      <alignment/>
    </xf>
    <xf numFmtId="43" fontId="12" fillId="33" borderId="12" xfId="66" applyNumberFormat="1" applyFont="1" applyFill="1" applyBorder="1" applyAlignment="1">
      <alignment vertical="center"/>
    </xf>
    <xf numFmtId="43" fontId="12" fillId="33" borderId="0" xfId="66" applyNumberFormat="1" applyFont="1" applyFill="1" applyBorder="1" applyAlignment="1">
      <alignment vertical="center"/>
    </xf>
    <xf numFmtId="43" fontId="12" fillId="33" borderId="12" xfId="49" applyNumberFormat="1" applyFont="1" applyFill="1" applyBorder="1" applyAlignment="1">
      <alignment vertical="center" wrapText="1"/>
      <protection/>
    </xf>
    <xf numFmtId="43" fontId="12" fillId="33" borderId="0" xfId="49" applyNumberFormat="1" applyFont="1" applyFill="1" applyBorder="1" applyAlignment="1">
      <alignment vertical="center"/>
      <protection/>
    </xf>
    <xf numFmtId="43" fontId="12" fillId="33" borderId="12" xfId="49" applyNumberFormat="1" applyFont="1" applyFill="1" applyBorder="1" applyAlignment="1">
      <alignment vertical="center"/>
      <protection/>
    </xf>
    <xf numFmtId="43" fontId="12" fillId="33" borderId="24" xfId="66" applyNumberFormat="1" applyFont="1" applyFill="1" applyBorder="1" applyAlignment="1">
      <alignment/>
    </xf>
    <xf numFmtId="43" fontId="12" fillId="33" borderId="14" xfId="66" applyNumberFormat="1" applyFont="1" applyFill="1" applyBorder="1" applyAlignment="1">
      <alignment vertical="center"/>
    </xf>
    <xf numFmtId="43" fontId="12" fillId="33" borderId="15" xfId="66" applyNumberFormat="1" applyFont="1" applyFill="1" applyBorder="1" applyAlignment="1">
      <alignment vertical="center"/>
    </xf>
    <xf numFmtId="43" fontId="11" fillId="34" borderId="11" xfId="66" applyNumberFormat="1" applyFont="1" applyFill="1" applyBorder="1" applyAlignment="1">
      <alignment vertical="center"/>
    </xf>
    <xf numFmtId="43" fontId="11" fillId="33" borderId="0" xfId="49" applyNumberFormat="1" applyFont="1" applyFill="1" applyBorder="1" applyAlignment="1">
      <alignment horizontal="center" vertical="center"/>
      <protection/>
    </xf>
    <xf numFmtId="165" fontId="11" fillId="33" borderId="17" xfId="66" applyNumberFormat="1" applyFont="1" applyFill="1" applyBorder="1" applyAlignment="1">
      <alignment/>
    </xf>
    <xf numFmtId="165" fontId="11" fillId="33" borderId="11" xfId="66" applyNumberFormat="1" applyFont="1" applyFill="1" applyBorder="1" applyAlignment="1">
      <alignment/>
    </xf>
    <xf numFmtId="165" fontId="11" fillId="33" borderId="11" xfId="66" applyNumberFormat="1" applyFont="1" applyFill="1" applyBorder="1" applyAlignment="1">
      <alignment vertical="center"/>
    </xf>
    <xf numFmtId="165" fontId="12" fillId="33" borderId="12" xfId="49" applyNumberFormat="1" applyFont="1" applyFill="1" applyBorder="1" applyAlignment="1">
      <alignment vertical="center"/>
      <protection/>
    </xf>
    <xf numFmtId="165" fontId="12" fillId="33" borderId="0" xfId="49" applyNumberFormat="1" applyFont="1" applyFill="1" applyBorder="1" applyAlignment="1">
      <alignment vertical="center"/>
      <protection/>
    </xf>
    <xf numFmtId="165" fontId="12" fillId="33" borderId="0" xfId="49" applyNumberFormat="1" applyFont="1" applyFill="1" applyBorder="1" applyAlignment="1">
      <alignment horizontal="right" vertical="center"/>
      <protection/>
    </xf>
    <xf numFmtId="165" fontId="12" fillId="33" borderId="14" xfId="49" applyNumberFormat="1" applyFont="1" applyFill="1" applyBorder="1" applyAlignment="1">
      <alignment vertical="center"/>
      <protection/>
    </xf>
    <xf numFmtId="165" fontId="12" fillId="33" borderId="15" xfId="49" applyNumberFormat="1" applyFont="1" applyFill="1" applyBorder="1" applyAlignment="1">
      <alignment vertical="center"/>
      <protection/>
    </xf>
    <xf numFmtId="165" fontId="12" fillId="33" borderId="15" xfId="49" applyNumberFormat="1" applyFont="1" applyFill="1" applyBorder="1" applyAlignment="1">
      <alignment horizontal="center" vertical="center"/>
      <protection/>
    </xf>
    <xf numFmtId="165" fontId="12" fillId="33" borderId="15" xfId="49" applyNumberFormat="1" applyFont="1" applyFill="1" applyBorder="1" applyAlignment="1">
      <alignment horizontal="right" vertical="center"/>
      <protection/>
    </xf>
    <xf numFmtId="165" fontId="12" fillId="34" borderId="17" xfId="49" applyNumberFormat="1" applyFont="1" applyFill="1" applyBorder="1" applyAlignment="1">
      <alignment vertical="center"/>
      <protection/>
    </xf>
    <xf numFmtId="165" fontId="12" fillId="34" borderId="11" xfId="49" applyNumberFormat="1" applyFont="1" applyFill="1" applyBorder="1" applyAlignment="1">
      <alignment vertical="center"/>
      <protection/>
    </xf>
    <xf numFmtId="165" fontId="11" fillId="34" borderId="11" xfId="66" applyNumberFormat="1" applyFont="1" applyFill="1" applyBorder="1" applyAlignment="1">
      <alignment vertical="center"/>
    </xf>
    <xf numFmtId="165" fontId="11" fillId="33" borderId="17" xfId="49" applyNumberFormat="1" applyFont="1" applyFill="1" applyBorder="1" applyAlignment="1">
      <alignment vertical="center"/>
      <protection/>
    </xf>
    <xf numFmtId="165" fontId="11" fillId="33" borderId="11" xfId="49" applyNumberFormat="1" applyFont="1" applyFill="1" applyBorder="1" applyAlignment="1">
      <alignment vertical="center"/>
      <protection/>
    </xf>
    <xf numFmtId="0" fontId="11" fillId="0" borderId="0" xfId="49" applyFont="1" applyFill="1" applyBorder="1" applyAlignment="1">
      <alignment vertical="center"/>
      <protection/>
    </xf>
    <xf numFmtId="165" fontId="11" fillId="33" borderId="15" xfId="66" applyNumberFormat="1" applyFont="1" applyFill="1" applyBorder="1" applyAlignment="1">
      <alignment vertical="center"/>
    </xf>
    <xf numFmtId="165" fontId="11" fillId="34" borderId="11" xfId="66" applyNumberFormat="1" applyFont="1" applyFill="1" applyBorder="1" applyAlignment="1">
      <alignment/>
    </xf>
    <xf numFmtId="165" fontId="12" fillId="0" borderId="0" xfId="49" applyNumberFormat="1" applyFont="1" applyFill="1" applyBorder="1" applyAlignment="1">
      <alignment horizontal="center" vertical="center"/>
      <protection/>
    </xf>
    <xf numFmtId="0" fontId="12" fillId="35" borderId="0" xfId="49" applyFont="1" applyFill="1" applyAlignment="1">
      <alignment horizontal="left" vertical="center"/>
      <protection/>
    </xf>
    <xf numFmtId="0" fontId="12" fillId="35" borderId="0" xfId="49" applyFont="1" applyFill="1" applyAlignment="1">
      <alignment horizontal="center" vertical="center"/>
      <protection/>
    </xf>
    <xf numFmtId="0" fontId="12" fillId="35" borderId="0" xfId="49" applyFont="1" applyFill="1" applyBorder="1" applyAlignment="1">
      <alignment horizontal="center" vertical="center"/>
      <protection/>
    </xf>
    <xf numFmtId="0" fontId="12" fillId="0" borderId="22" xfId="49" applyFont="1" applyFill="1" applyBorder="1" applyAlignment="1">
      <alignment vertical="center" wrapText="1"/>
      <protection/>
    </xf>
    <xf numFmtId="49" fontId="12" fillId="0" borderId="23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justify" vertical="center"/>
    </xf>
    <xf numFmtId="0" fontId="12" fillId="0" borderId="24" xfId="49" applyFont="1" applyFill="1" applyBorder="1" applyAlignment="1">
      <alignment vertical="center" wrapText="1"/>
      <protection/>
    </xf>
    <xf numFmtId="0" fontId="12" fillId="0" borderId="22" xfId="49" applyFont="1" applyFill="1" applyBorder="1" applyAlignment="1">
      <alignment vertical="center"/>
      <protection/>
    </xf>
    <xf numFmtId="0" fontId="12" fillId="0" borderId="23" xfId="49" applyFont="1" applyFill="1" applyBorder="1" applyAlignment="1">
      <alignment vertical="center"/>
      <protection/>
    </xf>
    <xf numFmtId="0" fontId="12" fillId="0" borderId="0" xfId="49" applyFont="1" applyFill="1" applyBorder="1" applyAlignment="1">
      <alignment vertical="center"/>
      <protection/>
    </xf>
    <xf numFmtId="0" fontId="11" fillId="0" borderId="15" xfId="49" applyNumberFormat="1" applyFont="1" applyFill="1" applyBorder="1" applyAlignment="1">
      <alignment vertical="center"/>
      <protection/>
    </xf>
    <xf numFmtId="0" fontId="12" fillId="0" borderId="0" xfId="49" applyNumberFormat="1" applyFont="1" applyFill="1" applyBorder="1" applyAlignment="1">
      <alignment vertical="center"/>
      <protection/>
    </xf>
    <xf numFmtId="0" fontId="12" fillId="0" borderId="15" xfId="49" applyNumberFormat="1" applyFont="1" applyFill="1" applyBorder="1" applyAlignment="1">
      <alignment vertical="center"/>
      <protection/>
    </xf>
    <xf numFmtId="0" fontId="11" fillId="0" borderId="11" xfId="49" applyNumberFormat="1" applyFont="1" applyFill="1" applyBorder="1" applyAlignment="1">
      <alignment vertical="center"/>
      <protection/>
    </xf>
    <xf numFmtId="0" fontId="11" fillId="0" borderId="0" xfId="49" applyNumberFormat="1" applyFont="1" applyFill="1" applyBorder="1" applyAlignment="1">
      <alignment/>
      <protection/>
    </xf>
    <xf numFmtId="0" fontId="12" fillId="0" borderId="0" xfId="49" applyNumberFormat="1" applyFont="1" applyFill="1" applyBorder="1" applyAlignment="1">
      <alignment/>
      <protection/>
    </xf>
    <xf numFmtId="0" fontId="12" fillId="0" borderId="0" xfId="49" applyNumberFormat="1" applyFont="1" applyFill="1" applyBorder="1" applyAlignment="1">
      <alignment horizontal="left" indent="1"/>
      <protection/>
    </xf>
    <xf numFmtId="0" fontId="12" fillId="0" borderId="0" xfId="49" applyNumberFormat="1" applyFont="1" applyFill="1" applyBorder="1" applyAlignment="1">
      <alignment horizontal="left"/>
      <protection/>
    </xf>
    <xf numFmtId="49" fontId="12" fillId="0" borderId="0" xfId="49" applyNumberFormat="1" applyFont="1" applyFill="1" applyBorder="1" applyAlignment="1">
      <alignment horizontal="left" indent="4"/>
      <protection/>
    </xf>
    <xf numFmtId="49" fontId="12" fillId="0" borderId="0" xfId="50" applyNumberFormat="1" applyFont="1" applyFill="1" applyBorder="1" applyAlignment="1">
      <alignment horizontal="left" wrapText="1" indent="4"/>
      <protection/>
    </xf>
    <xf numFmtId="0" fontId="12" fillId="0" borderId="0" xfId="49" applyNumberFormat="1" applyFont="1" applyFill="1" applyBorder="1" applyAlignment="1">
      <alignment horizontal="left" indent="2"/>
      <protection/>
    </xf>
    <xf numFmtId="0" fontId="12" fillId="0" borderId="0" xfId="49" applyNumberFormat="1" applyFont="1" applyFill="1" applyBorder="1" applyAlignment="1">
      <alignment horizontal="left" indent="4"/>
      <protection/>
    </xf>
    <xf numFmtId="43" fontId="11" fillId="0" borderId="0" xfId="49" applyNumberFormat="1" applyFont="1" applyFill="1" applyBorder="1" applyAlignment="1">
      <alignment vertical="center"/>
      <protection/>
    </xf>
    <xf numFmtId="0" fontId="12" fillId="0" borderId="0" xfId="49" applyFont="1" applyFill="1" applyBorder="1" applyAlignment="1">
      <alignment vertical="center" wrapText="1"/>
      <protection/>
    </xf>
    <xf numFmtId="0" fontId="12" fillId="33" borderId="13" xfId="49" applyFont="1" applyFill="1" applyBorder="1" applyAlignment="1">
      <alignment vertical="center"/>
      <protection/>
    </xf>
    <xf numFmtId="43" fontId="12" fillId="33" borderId="22" xfId="66" applyFont="1" applyFill="1" applyBorder="1" applyAlignment="1">
      <alignment vertical="center"/>
    </xf>
    <xf numFmtId="43" fontId="12" fillId="33" borderId="10" xfId="66" applyFont="1" applyFill="1" applyBorder="1" applyAlignment="1">
      <alignment vertical="center"/>
    </xf>
    <xf numFmtId="0" fontId="12" fillId="33" borderId="12" xfId="49" applyFont="1" applyFill="1" applyBorder="1" applyAlignment="1">
      <alignment vertical="center"/>
      <protection/>
    </xf>
    <xf numFmtId="43" fontId="12" fillId="33" borderId="23" xfId="66" applyFont="1" applyFill="1" applyBorder="1" applyAlignment="1">
      <alignment vertical="center"/>
    </xf>
    <xf numFmtId="0" fontId="12" fillId="33" borderId="14" xfId="49" applyFont="1" applyFill="1" applyBorder="1" applyAlignment="1">
      <alignment vertical="center"/>
      <protection/>
    </xf>
    <xf numFmtId="43" fontId="12" fillId="33" borderId="24" xfId="66" applyFont="1" applyFill="1" applyBorder="1" applyAlignment="1">
      <alignment vertical="center"/>
    </xf>
    <xf numFmtId="43" fontId="12" fillId="33" borderId="14" xfId="49" applyNumberFormat="1" applyFont="1" applyFill="1" applyBorder="1" applyAlignment="1">
      <alignment vertical="center"/>
      <protection/>
    </xf>
    <xf numFmtId="43" fontId="12" fillId="33" borderId="15" xfId="66" applyFont="1" applyFill="1" applyBorder="1" applyAlignment="1">
      <alignment vertical="center"/>
    </xf>
    <xf numFmtId="0" fontId="11" fillId="34" borderId="11" xfId="49" applyFont="1" applyFill="1" applyBorder="1" applyAlignment="1">
      <alignment vertical="center" wrapText="1"/>
      <protection/>
    </xf>
    <xf numFmtId="0" fontId="11" fillId="34" borderId="17" xfId="49" applyFont="1" applyFill="1" applyBorder="1" applyAlignment="1">
      <alignment vertical="center"/>
      <protection/>
    </xf>
    <xf numFmtId="43" fontId="11" fillId="34" borderId="18" xfId="66" applyFont="1" applyFill="1" applyBorder="1" applyAlignment="1">
      <alignment vertical="center"/>
    </xf>
    <xf numFmtId="43" fontId="11" fillId="34" borderId="17" xfId="49" applyNumberFormat="1" applyFont="1" applyFill="1" applyBorder="1" applyAlignment="1">
      <alignment vertical="center"/>
      <protection/>
    </xf>
    <xf numFmtId="37" fontId="11" fillId="34" borderId="17" xfId="49" applyNumberFormat="1" applyFont="1" applyFill="1" applyBorder="1" applyAlignment="1">
      <alignment vertical="center"/>
      <protection/>
    </xf>
    <xf numFmtId="43" fontId="11" fillId="34" borderId="11" xfId="66" applyFont="1" applyFill="1" applyBorder="1" applyAlignment="1">
      <alignment vertical="center"/>
    </xf>
    <xf numFmtId="43" fontId="12" fillId="33" borderId="0" xfId="49" applyNumberFormat="1" applyFont="1" applyFill="1" applyAlignment="1">
      <alignment horizontal="center" vertical="center"/>
      <protection/>
    </xf>
    <xf numFmtId="43" fontId="60" fillId="33" borderId="0" xfId="66" applyFont="1" applyFill="1" applyBorder="1" applyAlignment="1">
      <alignment wrapText="1"/>
    </xf>
    <xf numFmtId="43" fontId="12" fillId="33" borderId="0" xfId="49" applyNumberFormat="1" applyFont="1" applyFill="1">
      <alignment/>
      <protection/>
    </xf>
    <xf numFmtId="0" fontId="12" fillId="33" borderId="0" xfId="49" applyFont="1" applyFill="1" applyBorder="1" applyAlignment="1">
      <alignment horizontal="center" vertical="center"/>
      <protection/>
    </xf>
    <xf numFmtId="0" fontId="12" fillId="33" borderId="10" xfId="49" applyFont="1" applyFill="1" applyBorder="1" applyAlignment="1">
      <alignment horizontal="left" vertical="center"/>
      <protection/>
    </xf>
    <xf numFmtId="0" fontId="12" fillId="33" borderId="10" xfId="49" applyFont="1" applyFill="1" applyBorder="1" applyAlignment="1">
      <alignment horizontal="center" vertical="center"/>
      <protection/>
    </xf>
    <xf numFmtId="0" fontId="11" fillId="33" borderId="10" xfId="49" applyFont="1" applyFill="1" applyBorder="1" applyAlignment="1">
      <alignment horizontal="center" vertical="center"/>
      <protection/>
    </xf>
    <xf numFmtId="43" fontId="11" fillId="33" borderId="0" xfId="49" applyNumberFormat="1" applyFont="1" applyFill="1" applyAlignment="1">
      <alignment horizontal="center" vertical="center"/>
      <protection/>
    </xf>
    <xf numFmtId="3" fontId="11" fillId="0" borderId="0" xfId="49" applyNumberFormat="1" applyFont="1" applyFill="1" applyBorder="1" applyAlignment="1">
      <alignment vertical="center"/>
      <protection/>
    </xf>
    <xf numFmtId="0" fontId="12" fillId="0" borderId="0" xfId="49" applyFont="1" applyFill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37" fontId="15" fillId="36" borderId="12" xfId="49" applyNumberFormat="1" applyFont="1" applyFill="1" applyBorder="1" applyAlignment="1">
      <alignment horizontal="center" vertical="center"/>
      <protection/>
    </xf>
    <xf numFmtId="165" fontId="11" fillId="33" borderId="19" xfId="66" applyNumberFormat="1" applyFont="1" applyFill="1" applyBorder="1" applyAlignment="1">
      <alignment vertical="center"/>
    </xf>
    <xf numFmtId="165" fontId="11" fillId="33" borderId="20" xfId="66" applyNumberFormat="1" applyFont="1" applyFill="1" applyBorder="1" applyAlignment="1">
      <alignment vertical="center"/>
    </xf>
    <xf numFmtId="37" fontId="15" fillId="36" borderId="21" xfId="49" applyNumberFormat="1" applyFont="1" applyFill="1" applyBorder="1" applyAlignment="1">
      <alignment horizontal="center" vertical="center"/>
      <protection/>
    </xf>
    <xf numFmtId="165" fontId="11" fillId="33" borderId="19" xfId="66" applyNumberFormat="1" applyFont="1" applyFill="1" applyBorder="1" applyAlignment="1">
      <alignment vertical="center" wrapText="1"/>
    </xf>
    <xf numFmtId="165" fontId="11" fillId="33" borderId="21" xfId="66" applyNumberFormat="1" applyFont="1" applyFill="1" applyBorder="1" applyAlignment="1">
      <alignment vertical="center" wrapText="1"/>
    </xf>
    <xf numFmtId="0" fontId="12" fillId="33" borderId="23" xfId="49" applyFont="1" applyFill="1" applyBorder="1" applyAlignment="1">
      <alignment vertical="center"/>
      <protection/>
    </xf>
    <xf numFmtId="0" fontId="12" fillId="33" borderId="0" xfId="49" applyFont="1" applyFill="1" applyAlignment="1">
      <alignment horizontal="right" vertical="center"/>
      <protection/>
    </xf>
    <xf numFmtId="43" fontId="11" fillId="0" borderId="0" xfId="66" applyFont="1" applyFill="1" applyBorder="1" applyAlignment="1">
      <alignment vertical="center"/>
    </xf>
    <xf numFmtId="43" fontId="0" fillId="0" borderId="0" xfId="66" applyFont="1" applyAlignment="1">
      <alignment/>
    </xf>
    <xf numFmtId="43" fontId="12" fillId="33" borderId="0" xfId="66" applyFont="1" applyFill="1" applyAlignment="1">
      <alignment vertical="center"/>
    </xf>
    <xf numFmtId="43" fontId="12" fillId="33" borderId="0" xfId="66" applyFont="1" applyFill="1" applyAlignment="1">
      <alignment horizontal="center" vertical="center"/>
    </xf>
    <xf numFmtId="0" fontId="61" fillId="33" borderId="23" xfId="49" applyFont="1" applyFill="1" applyBorder="1" applyAlignment="1">
      <alignment vertical="center"/>
      <protection/>
    </xf>
    <xf numFmtId="43" fontId="11" fillId="37" borderId="12" xfId="66" applyFont="1" applyFill="1" applyBorder="1" applyAlignment="1">
      <alignment horizontal="center" vertical="top" wrapText="1"/>
    </xf>
    <xf numFmtId="43" fontId="11" fillId="37" borderId="0" xfId="66" applyFont="1" applyFill="1" applyBorder="1" applyAlignment="1">
      <alignment horizontal="center" vertical="top" wrapText="1"/>
    </xf>
    <xf numFmtId="43" fontId="12" fillId="37" borderId="12" xfId="66" applyFont="1" applyFill="1" applyBorder="1" applyAlignment="1">
      <alignment horizontal="center" vertical="top" wrapText="1"/>
    </xf>
    <xf numFmtId="43" fontId="12" fillId="37" borderId="0" xfId="66" applyFont="1" applyFill="1" applyBorder="1" applyAlignment="1">
      <alignment horizontal="center" vertical="top" wrapText="1"/>
    </xf>
    <xf numFmtId="43" fontId="11" fillId="37" borderId="14" xfId="66" applyFont="1" applyFill="1" applyBorder="1" applyAlignment="1">
      <alignment horizontal="center" vertical="top" wrapText="1"/>
    </xf>
    <xf numFmtId="43" fontId="11" fillId="37" borderId="15" xfId="66" applyFont="1" applyFill="1" applyBorder="1" applyAlignment="1">
      <alignment horizontal="center" vertical="top" wrapText="1"/>
    </xf>
    <xf numFmtId="4" fontId="11" fillId="37" borderId="0" xfId="0" applyNumberFormat="1" applyFont="1" applyFill="1" applyBorder="1" applyAlignment="1">
      <alignment horizontal="left" vertical="top" wrapText="1"/>
    </xf>
    <xf numFmtId="4" fontId="11" fillId="37" borderId="15" xfId="0" applyNumberFormat="1" applyFont="1" applyFill="1" applyBorder="1" applyAlignment="1">
      <alignment horizontal="left" vertical="top" wrapText="1"/>
    </xf>
    <xf numFmtId="4" fontId="11" fillId="37" borderId="24" xfId="0" applyNumberFormat="1" applyFont="1" applyFill="1" applyBorder="1" applyAlignment="1">
      <alignment horizontal="left" vertical="top" wrapText="1"/>
    </xf>
    <xf numFmtId="165" fontId="11" fillId="33" borderId="13" xfId="49" applyNumberFormat="1" applyFont="1" applyFill="1" applyBorder="1" applyAlignment="1">
      <alignment horizontal="center" vertical="center"/>
      <protection/>
    </xf>
    <xf numFmtId="165" fontId="11" fillId="33" borderId="10" xfId="49" applyNumberFormat="1" applyFont="1" applyFill="1" applyBorder="1" applyAlignment="1">
      <alignment horizontal="center" vertical="center"/>
      <protection/>
    </xf>
    <xf numFmtId="4" fontId="12" fillId="37" borderId="0" xfId="0" applyNumberFormat="1" applyFont="1" applyFill="1" applyBorder="1" applyAlignment="1">
      <alignment horizontal="left" vertical="top" wrapText="1"/>
    </xf>
    <xf numFmtId="0" fontId="12" fillId="0" borderId="0" xfId="49" applyFont="1" applyFill="1" applyBorder="1" applyAlignment="1">
      <alignment horizontal="center" vertical="center" wrapText="1"/>
      <protection/>
    </xf>
    <xf numFmtId="0" fontId="12" fillId="33" borderId="0" xfId="49" applyFont="1" applyFill="1" applyBorder="1" applyAlignment="1">
      <alignment horizontal="center" vertical="center" wrapText="1"/>
      <protection/>
    </xf>
    <xf numFmtId="0" fontId="12" fillId="33" borderId="0" xfId="49" applyFont="1" applyFill="1" applyAlignment="1">
      <alignment horizontal="left" vertical="center" wrapText="1"/>
      <protection/>
    </xf>
    <xf numFmtId="0" fontId="11" fillId="34" borderId="22" xfId="49" applyFont="1" applyFill="1" applyBorder="1" applyAlignment="1">
      <alignment horizontal="center" vertical="center"/>
      <protection/>
    </xf>
    <xf numFmtId="0" fontId="11" fillId="34" borderId="0" xfId="49" applyFont="1" applyFill="1" applyBorder="1" applyAlignment="1">
      <alignment horizontal="center" vertical="center"/>
      <protection/>
    </xf>
    <xf numFmtId="0" fontId="11" fillId="34" borderId="15" xfId="49" applyFont="1" applyFill="1" applyBorder="1" applyAlignment="1">
      <alignment horizontal="center" vertical="center"/>
      <protection/>
    </xf>
    <xf numFmtId="4" fontId="11" fillId="34" borderId="25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4" fontId="11" fillId="34" borderId="15" xfId="0" applyNumberFormat="1" applyFont="1" applyFill="1" applyBorder="1" applyAlignment="1">
      <alignment horizontal="center" vertical="center" wrapText="1"/>
    </xf>
    <xf numFmtId="0" fontId="67" fillId="33" borderId="0" xfId="49" applyFont="1" applyFill="1" applyBorder="1" applyAlignment="1">
      <alignment horizontal="left" vertical="center" wrapText="1"/>
      <protection/>
    </xf>
    <xf numFmtId="0" fontId="4" fillId="34" borderId="18" xfId="49" applyFont="1" applyFill="1" applyBorder="1" applyAlignment="1">
      <alignment horizontal="center" vertical="center"/>
      <protection/>
    </xf>
    <xf numFmtId="0" fontId="4" fillId="34" borderId="16" xfId="49" applyFont="1" applyFill="1" applyBorder="1" applyAlignment="1">
      <alignment horizontal="center" vertical="center" wrapText="1"/>
      <protection/>
    </xf>
    <xf numFmtId="0" fontId="4" fillId="34" borderId="16" xfId="49" applyFont="1" applyFill="1" applyBorder="1" applyAlignment="1">
      <alignment horizontal="center" vertical="center"/>
      <protection/>
    </xf>
    <xf numFmtId="0" fontId="4" fillId="34" borderId="12" xfId="49" applyFont="1" applyFill="1" applyBorder="1" applyAlignment="1">
      <alignment horizontal="center" vertical="center"/>
      <protection/>
    </xf>
    <xf numFmtId="0" fontId="4" fillId="34" borderId="0" xfId="49" applyFont="1" applyFill="1" applyBorder="1" applyAlignment="1">
      <alignment horizontal="center" vertical="center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0" xfId="49" applyFont="1" applyFill="1" applyBorder="1" applyAlignment="1">
      <alignment horizontal="center" vertical="center" wrapText="1"/>
      <protection/>
    </xf>
    <xf numFmtId="166" fontId="4" fillId="34" borderId="17" xfId="49" applyNumberFormat="1" applyFont="1" applyFill="1" applyBorder="1" applyAlignment="1">
      <alignment horizontal="center" vertical="center"/>
      <protection/>
    </xf>
    <xf numFmtId="166" fontId="4" fillId="34" borderId="18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4" fontId="11" fillId="34" borderId="27" xfId="0" applyNumberFormat="1" applyFont="1" applyFill="1" applyBorder="1" applyAlignment="1">
      <alignment horizontal="center" vertical="center" wrapText="1"/>
    </xf>
    <xf numFmtId="4" fontId="11" fillId="34" borderId="28" xfId="0" applyNumberFormat="1" applyFont="1" applyFill="1" applyBorder="1" applyAlignment="1">
      <alignment horizontal="center" vertical="center" wrapText="1"/>
    </xf>
    <xf numFmtId="0" fontId="4" fillId="34" borderId="10" xfId="49" applyFont="1" applyFill="1" applyBorder="1" applyAlignment="1">
      <alignment horizontal="center" vertical="center"/>
      <protection/>
    </xf>
    <xf numFmtId="0" fontId="4" fillId="34" borderId="15" xfId="49" applyFont="1" applyFill="1" applyBorder="1" applyAlignment="1">
      <alignment horizontal="center" vertical="center"/>
      <protection/>
    </xf>
    <xf numFmtId="0" fontId="4" fillId="34" borderId="22" xfId="49" applyNumberFormat="1" applyFont="1" applyFill="1" applyBorder="1" applyAlignment="1">
      <alignment horizontal="center" vertical="center" wrapText="1"/>
      <protection/>
    </xf>
    <xf numFmtId="0" fontId="4" fillId="34" borderId="23" xfId="49" applyNumberFormat="1" applyFont="1" applyFill="1" applyBorder="1" applyAlignment="1">
      <alignment horizontal="center" vertical="center" wrapText="1"/>
      <protection/>
    </xf>
    <xf numFmtId="0" fontId="4" fillId="34" borderId="24" xfId="49" applyNumberFormat="1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0" fontId="4" fillId="34" borderId="17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17" xfId="49" applyFont="1" applyFill="1" applyBorder="1" applyAlignment="1">
      <alignment horizontal="center" vertical="center"/>
      <protection/>
    </xf>
    <xf numFmtId="0" fontId="4" fillId="34" borderId="19" xfId="49" applyFont="1" applyFill="1" applyBorder="1" applyAlignment="1">
      <alignment horizontal="center" vertical="center"/>
      <protection/>
    </xf>
    <xf numFmtId="0" fontId="4" fillId="34" borderId="13" xfId="49" applyFont="1" applyFill="1" applyBorder="1" applyAlignment="1">
      <alignment horizontal="center" vertical="center"/>
      <protection/>
    </xf>
    <xf numFmtId="0" fontId="4" fillId="33" borderId="18" xfId="49" applyFont="1" applyFill="1" applyBorder="1" applyAlignment="1">
      <alignment horizontal="left" vertical="center" wrapText="1"/>
      <protection/>
    </xf>
    <xf numFmtId="0" fontId="4" fillId="33" borderId="16" xfId="49" applyFont="1" applyFill="1" applyBorder="1" applyAlignment="1">
      <alignment horizontal="left" vertical="center" wrapText="1"/>
      <protection/>
    </xf>
    <xf numFmtId="0" fontId="4" fillId="33" borderId="17" xfId="49" applyFont="1" applyFill="1" applyBorder="1" applyAlignment="1">
      <alignment horizontal="left" vertical="center" wrapText="1"/>
      <protection/>
    </xf>
    <xf numFmtId="0" fontId="11" fillId="10" borderId="0" xfId="49" applyFont="1" applyFill="1" applyAlignment="1">
      <alignment horizontal="center" vertical="center"/>
      <protection/>
    </xf>
    <xf numFmtId="0" fontId="4" fillId="34" borderId="22" xfId="49" applyFont="1" applyFill="1" applyBorder="1" applyAlignment="1">
      <alignment horizontal="center" vertical="center"/>
      <protection/>
    </xf>
    <xf numFmtId="0" fontId="4" fillId="34" borderId="23" xfId="49" applyFont="1" applyFill="1" applyBorder="1" applyAlignment="1">
      <alignment horizontal="center" vertical="center"/>
      <protection/>
    </xf>
    <xf numFmtId="0" fontId="4" fillId="34" borderId="14" xfId="49" applyFont="1" applyFill="1" applyBorder="1" applyAlignment="1">
      <alignment horizontal="center" vertical="center"/>
      <protection/>
    </xf>
    <xf numFmtId="0" fontId="4" fillId="34" borderId="24" xfId="49" applyFont="1" applyFill="1" applyBorder="1" applyAlignment="1">
      <alignment horizontal="center" vertical="center"/>
      <protection/>
    </xf>
    <xf numFmtId="166" fontId="3" fillId="33" borderId="11" xfId="49" applyNumberFormat="1" applyFont="1" applyFill="1" applyBorder="1" applyAlignment="1">
      <alignment horizontal="center" vertical="center" wrapText="1"/>
      <protection/>
    </xf>
    <xf numFmtId="0" fontId="3" fillId="33" borderId="18" xfId="49" applyFont="1" applyFill="1" applyBorder="1" applyAlignment="1">
      <alignment horizontal="center" vertical="center" wrapText="1"/>
      <protection/>
    </xf>
    <xf numFmtId="37" fontId="11" fillId="34" borderId="13" xfId="0" applyNumberFormat="1" applyFont="1" applyFill="1" applyBorder="1" applyAlignment="1">
      <alignment horizontal="center" vertical="center"/>
    </xf>
    <xf numFmtId="37" fontId="11" fillId="34" borderId="10" xfId="0" applyNumberFormat="1" applyFont="1" applyFill="1" applyBorder="1" applyAlignment="1">
      <alignment horizontal="center" vertical="center"/>
    </xf>
    <xf numFmtId="37" fontId="11" fillId="34" borderId="14" xfId="0" applyNumberFormat="1" applyFont="1" applyFill="1" applyBorder="1" applyAlignment="1">
      <alignment horizontal="center" vertical="center"/>
    </xf>
    <xf numFmtId="37" fontId="11" fillId="34" borderId="15" xfId="0" applyNumberFormat="1" applyFont="1" applyFill="1" applyBorder="1" applyAlignment="1">
      <alignment horizontal="center" vertical="center"/>
    </xf>
    <xf numFmtId="0" fontId="4" fillId="34" borderId="11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left"/>
      <protection/>
    </xf>
    <xf numFmtId="0" fontId="4" fillId="33" borderId="18" xfId="49" applyFont="1" applyFill="1" applyBorder="1" applyAlignment="1">
      <alignment horizontal="left"/>
      <protection/>
    </xf>
    <xf numFmtId="0" fontId="11" fillId="34" borderId="22" xfId="0" applyNumberFormat="1" applyFont="1" applyFill="1" applyBorder="1" applyAlignment="1">
      <alignment horizontal="center" vertical="center"/>
    </xf>
    <xf numFmtId="0" fontId="11" fillId="34" borderId="23" xfId="0" applyNumberFormat="1" applyFont="1" applyFill="1" applyBorder="1" applyAlignment="1">
      <alignment horizontal="center" vertical="center"/>
    </xf>
    <xf numFmtId="0" fontId="11" fillId="34" borderId="13" xfId="49" applyFont="1" applyFill="1" applyBorder="1" applyAlignment="1">
      <alignment horizontal="center" vertical="center" wrapText="1"/>
      <protection/>
    </xf>
    <xf numFmtId="0" fontId="11" fillId="34" borderId="10" xfId="49" applyFont="1" applyFill="1" applyBorder="1" applyAlignment="1">
      <alignment horizontal="center" vertical="center" wrapText="1"/>
      <protection/>
    </xf>
    <xf numFmtId="0" fontId="11" fillId="34" borderId="23" xfId="49" applyFont="1" applyFill="1" applyBorder="1" applyAlignment="1">
      <alignment horizontal="center" vertical="center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11" fillId="34" borderId="12" xfId="49" applyFont="1" applyFill="1" applyBorder="1" applyAlignment="1">
      <alignment horizontal="center" vertical="center" wrapText="1"/>
      <protection/>
    </xf>
    <xf numFmtId="0" fontId="11" fillId="34" borderId="0" xfId="49" applyFont="1" applyFill="1" applyAlignment="1">
      <alignment horizontal="center" vertical="center" wrapText="1"/>
      <protection/>
    </xf>
    <xf numFmtId="0" fontId="11" fillId="34" borderId="14" xfId="49" applyFont="1" applyFill="1" applyBorder="1" applyAlignment="1">
      <alignment horizontal="center" vertical="center" wrapText="1"/>
      <protection/>
    </xf>
    <xf numFmtId="0" fontId="11" fillId="34" borderId="15" xfId="49" applyFont="1" applyFill="1" applyBorder="1" applyAlignment="1">
      <alignment horizontal="center" vertical="center" wrapText="1"/>
      <protection/>
    </xf>
    <xf numFmtId="168" fontId="3" fillId="33" borderId="17" xfId="66" applyNumberFormat="1" applyFont="1" applyFill="1" applyBorder="1" applyAlignment="1">
      <alignment horizontal="center" vertical="center"/>
    </xf>
    <xf numFmtId="168" fontId="3" fillId="33" borderId="18" xfId="66" applyNumberFormat="1" applyFont="1" applyFill="1" applyBorder="1" applyAlignment="1">
      <alignment horizontal="center" vertical="center"/>
    </xf>
    <xf numFmtId="3" fontId="11" fillId="34" borderId="10" xfId="49" applyNumberFormat="1" applyFont="1" applyFill="1" applyBorder="1" applyAlignment="1">
      <alignment horizontal="center" vertical="center"/>
      <protection/>
    </xf>
    <xf numFmtId="3" fontId="11" fillId="34" borderId="15" xfId="49" applyNumberFormat="1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left" vertical="center" wrapText="1" indent="3"/>
      <protection/>
    </xf>
    <xf numFmtId="0" fontId="11" fillId="34" borderId="22" xfId="49" applyNumberFormat="1" applyFont="1" applyFill="1" applyBorder="1" applyAlignment="1">
      <alignment horizontal="center" vertical="center"/>
      <protection/>
    </xf>
    <xf numFmtId="0" fontId="11" fillId="34" borderId="23" xfId="49" applyNumberFormat="1" applyFont="1" applyFill="1" applyBorder="1" applyAlignment="1">
      <alignment horizontal="center" vertical="center"/>
      <protection/>
    </xf>
    <xf numFmtId="0" fontId="11" fillId="34" borderId="24" xfId="49" applyNumberFormat="1" applyFont="1" applyFill="1" applyBorder="1" applyAlignment="1">
      <alignment horizontal="center" vertical="center"/>
      <protection/>
    </xf>
    <xf numFmtId="165" fontId="11" fillId="34" borderId="13" xfId="49" applyNumberFormat="1" applyFont="1" applyFill="1" applyBorder="1" applyAlignment="1">
      <alignment horizontal="center" vertical="center"/>
      <protection/>
    </xf>
    <xf numFmtId="165" fontId="11" fillId="34" borderId="10" xfId="49" applyNumberFormat="1" applyFont="1" applyFill="1" applyBorder="1" applyAlignment="1">
      <alignment horizontal="center" vertical="center"/>
      <protection/>
    </xf>
    <xf numFmtId="165" fontId="11" fillId="34" borderId="14" xfId="49" applyNumberFormat="1" applyFont="1" applyFill="1" applyBorder="1" applyAlignment="1">
      <alignment horizontal="center" vertical="center"/>
      <protection/>
    </xf>
    <xf numFmtId="165" fontId="11" fillId="34" borderId="15" xfId="49" applyNumberFormat="1" applyFont="1" applyFill="1" applyBorder="1" applyAlignment="1">
      <alignment horizontal="center" vertical="center"/>
      <protection/>
    </xf>
    <xf numFmtId="0" fontId="11" fillId="34" borderId="22" xfId="49" applyFont="1" applyFill="1" applyBorder="1" applyAlignment="1">
      <alignment horizontal="center" vertical="center" wrapText="1"/>
      <protection/>
    </xf>
    <xf numFmtId="0" fontId="11" fillId="34" borderId="23" xfId="49" applyFont="1" applyFill="1" applyBorder="1" applyAlignment="1">
      <alignment horizontal="center" vertical="center" wrapText="1"/>
      <protection/>
    </xf>
    <xf numFmtId="0" fontId="11" fillId="34" borderId="24" xfId="49" applyFont="1" applyFill="1" applyBorder="1" applyAlignment="1">
      <alignment horizontal="center" vertical="center" wrapText="1"/>
      <protection/>
    </xf>
    <xf numFmtId="0" fontId="11" fillId="34" borderId="10" xfId="49" applyFont="1" applyFill="1" applyBorder="1" applyAlignment="1">
      <alignment horizontal="center" vertical="center"/>
      <protection/>
    </xf>
    <xf numFmtId="0" fontId="11" fillId="34" borderId="17" xfId="49" applyFont="1" applyFill="1" applyBorder="1" applyAlignment="1">
      <alignment horizontal="center" vertical="center" wrapText="1"/>
      <protection/>
    </xf>
    <xf numFmtId="0" fontId="11" fillId="34" borderId="11" xfId="49" applyFont="1" applyFill="1" applyBorder="1" applyAlignment="1">
      <alignment horizontal="center" vertical="center" wrapText="1"/>
      <protection/>
    </xf>
    <xf numFmtId="0" fontId="11" fillId="34" borderId="18" xfId="49" applyFont="1" applyFill="1" applyBorder="1" applyAlignment="1">
      <alignment horizontal="center" vertical="center" wrapText="1"/>
      <protection/>
    </xf>
    <xf numFmtId="165" fontId="11" fillId="34" borderId="17" xfId="49" applyNumberFormat="1" applyFont="1" applyFill="1" applyBorder="1" applyAlignment="1">
      <alignment horizontal="center" vertical="center"/>
      <protection/>
    </xf>
    <xf numFmtId="165" fontId="11" fillId="34" borderId="11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Alignment="1">
      <alignment horizontal="center" vertical="center" wrapText="1"/>
      <protection/>
    </xf>
    <xf numFmtId="0" fontId="11" fillId="34" borderId="13" xfId="49" applyNumberFormat="1" applyFont="1" applyFill="1" applyBorder="1" applyAlignment="1">
      <alignment horizontal="center" vertical="center" wrapText="1"/>
      <protection/>
    </xf>
    <xf numFmtId="0" fontId="11" fillId="34" borderId="12" xfId="49" applyNumberFormat="1" applyFont="1" applyFill="1" applyBorder="1" applyAlignment="1">
      <alignment horizontal="center" vertical="center" wrapText="1"/>
      <protection/>
    </xf>
    <xf numFmtId="0" fontId="11" fillId="34" borderId="14" xfId="49" applyNumberFormat="1" applyFont="1" applyFill="1" applyBorder="1" applyAlignment="1">
      <alignment horizontal="center" vertical="center" wrapText="1"/>
      <protection/>
    </xf>
    <xf numFmtId="37" fontId="15" fillId="36" borderId="14" xfId="49" applyNumberFormat="1" applyFont="1" applyFill="1" applyBorder="1" applyAlignment="1">
      <alignment horizontal="center" vertical="center"/>
      <protection/>
    </xf>
    <xf numFmtId="37" fontId="15" fillId="36" borderId="24" xfId="49" applyNumberFormat="1" applyFont="1" applyFill="1" applyBorder="1" applyAlignment="1">
      <alignment horizontal="center" vertical="center"/>
      <protection/>
    </xf>
    <xf numFmtId="0" fontId="11" fillId="34" borderId="19" xfId="49" applyFont="1" applyFill="1" applyBorder="1" applyAlignment="1">
      <alignment horizontal="center" vertical="center" wrapText="1"/>
      <protection/>
    </xf>
    <xf numFmtId="0" fontId="11" fillId="34" borderId="20" xfId="49" applyFont="1" applyFill="1" applyBorder="1" applyAlignment="1">
      <alignment horizontal="center" vertical="center" wrapText="1"/>
      <protection/>
    </xf>
    <xf numFmtId="0" fontId="11" fillId="34" borderId="21" xfId="49" applyFont="1" applyFill="1" applyBorder="1" applyAlignment="1">
      <alignment horizontal="center" vertical="center" wrapText="1"/>
      <protection/>
    </xf>
    <xf numFmtId="0" fontId="11" fillId="34" borderId="0" xfId="49" applyFont="1" applyFill="1" applyBorder="1" applyAlignment="1">
      <alignment horizontal="center" vertical="center" wrapText="1"/>
      <protection/>
    </xf>
    <xf numFmtId="0" fontId="62" fillId="0" borderId="0" xfId="49" applyFont="1" applyFill="1" applyBorder="1" applyAlignment="1">
      <alignment horizontal="center" vertical="center"/>
      <protection/>
    </xf>
    <xf numFmtId="49" fontId="11" fillId="34" borderId="14" xfId="49" applyNumberFormat="1" applyFont="1" applyFill="1" applyBorder="1" applyAlignment="1">
      <alignment horizontal="center" vertical="center" wrapText="1"/>
      <protection/>
    </xf>
    <xf numFmtId="49" fontId="11" fillId="34" borderId="15" xfId="49" applyNumberFormat="1" applyFont="1" applyFill="1" applyBorder="1" applyAlignment="1">
      <alignment horizontal="center" vertical="center" wrapText="1"/>
      <protection/>
    </xf>
    <xf numFmtId="0" fontId="12" fillId="33" borderId="0" xfId="49" applyFont="1" applyFill="1" applyAlignment="1">
      <alignment horizontal="center"/>
      <protection/>
    </xf>
    <xf numFmtId="0" fontId="11" fillId="33" borderId="0" xfId="49" applyFont="1" applyFill="1" applyAlignment="1">
      <alignment horizontal="center"/>
      <protection/>
    </xf>
    <xf numFmtId="49" fontId="11" fillId="34" borderId="13" xfId="49" applyNumberFormat="1" applyFont="1" applyFill="1" applyBorder="1" applyAlignment="1">
      <alignment horizontal="center" vertical="center" wrapText="1"/>
      <protection/>
    </xf>
    <xf numFmtId="49" fontId="11" fillId="34" borderId="10" xfId="49" applyNumberFormat="1" applyFont="1" applyFill="1" applyBorder="1" applyAlignment="1">
      <alignment horizontal="center" vertical="center" wrapText="1"/>
      <protection/>
    </xf>
    <xf numFmtId="0" fontId="11" fillId="34" borderId="13" xfId="49" applyFont="1" applyFill="1" applyBorder="1" applyAlignment="1">
      <alignment horizontal="center" vertical="center"/>
      <protection/>
    </xf>
    <xf numFmtId="0" fontId="11" fillId="34" borderId="12" xfId="49" applyFont="1" applyFill="1" applyBorder="1" applyAlignment="1">
      <alignment horizontal="center" vertical="center"/>
      <protection/>
    </xf>
    <xf numFmtId="0" fontId="11" fillId="34" borderId="0" xfId="49" applyFont="1" applyFill="1" applyAlignment="1">
      <alignment horizontal="center" vertical="center"/>
      <protection/>
    </xf>
    <xf numFmtId="0" fontId="11" fillId="34" borderId="14" xfId="49" applyFont="1" applyFill="1" applyBorder="1" applyAlignment="1">
      <alignment horizontal="center" vertical="center"/>
      <protection/>
    </xf>
    <xf numFmtId="3" fontId="11" fillId="34" borderId="13" xfId="49" applyNumberFormat="1" applyFont="1" applyFill="1" applyBorder="1" applyAlignment="1">
      <alignment horizontal="center" vertical="center"/>
      <protection/>
    </xf>
    <xf numFmtId="3" fontId="11" fillId="34" borderId="12" xfId="49" applyNumberFormat="1" applyFont="1" applyFill="1" applyBorder="1" applyAlignment="1">
      <alignment horizontal="center" vertical="center"/>
      <protection/>
    </xf>
    <xf numFmtId="3" fontId="11" fillId="34" borderId="0" xfId="49" applyNumberFormat="1" applyFont="1" applyFill="1" applyBorder="1" applyAlignment="1">
      <alignment horizontal="center" vertical="center"/>
      <protection/>
    </xf>
    <xf numFmtId="0" fontId="11" fillId="0" borderId="0" xfId="49" applyFont="1" applyFill="1" applyAlignment="1">
      <alignment vertical="center"/>
      <protection/>
    </xf>
    <xf numFmtId="0" fontId="11" fillId="0" borderId="0" xfId="49" applyFont="1" applyFill="1" applyBorder="1" applyAlignment="1">
      <alignment horizontal="center"/>
      <protection/>
    </xf>
    <xf numFmtId="49" fontId="62" fillId="0" borderId="0" xfId="49" applyNumberFormat="1" applyFont="1" applyFill="1" applyBorder="1" applyAlignment="1">
      <alignment horizontal="center" wrapText="1"/>
      <protection/>
    </xf>
    <xf numFmtId="0" fontId="11" fillId="0" borderId="0" xfId="49" applyFont="1" applyFill="1" applyBorder="1" applyAlignment="1">
      <alignment/>
      <protection/>
    </xf>
    <xf numFmtId="0" fontId="12" fillId="0" borderId="0" xfId="49" applyFont="1" applyFill="1" applyBorder="1">
      <alignment/>
      <protection/>
    </xf>
    <xf numFmtId="49" fontId="60" fillId="0" borderId="0" xfId="49" applyNumberFormat="1" applyFont="1" applyFill="1" applyBorder="1" applyAlignment="1">
      <alignment horizont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0</xdr:row>
      <xdr:rowOff>85725</xdr:rowOff>
    </xdr:from>
    <xdr:to>
      <xdr:col>2</xdr:col>
      <xdr:colOff>533400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85725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0"/>
  <sheetViews>
    <sheetView showGridLines="0" tabSelected="1" zoomScale="75" zoomScaleNormal="75" zoomScalePageLayoutView="0" workbookViewId="0" topLeftCell="A1">
      <selection activeCell="K209" sqref="K209"/>
    </sheetView>
  </sheetViews>
  <sheetFormatPr defaultColWidth="7.8515625" defaultRowHeight="15"/>
  <cols>
    <col min="1" max="1" width="88.421875" style="16" customWidth="1"/>
    <col min="2" max="2" width="28.57421875" style="16" bestFit="1" customWidth="1"/>
    <col min="3" max="3" width="20.7109375" style="17" customWidth="1"/>
    <col min="4" max="4" width="21.7109375" style="17" customWidth="1"/>
    <col min="5" max="5" width="21.421875" style="16" customWidth="1"/>
    <col min="6" max="6" width="0.71875" style="16" customWidth="1"/>
    <col min="7" max="8" width="19.7109375" style="16" customWidth="1"/>
    <col min="9" max="9" width="21.57421875" style="18" customWidth="1"/>
    <col min="10" max="10" width="20.28125" style="16" bestFit="1" customWidth="1"/>
    <col min="11" max="11" width="18.421875" style="16" customWidth="1"/>
    <col min="12" max="12" width="22.28125" style="16" customWidth="1"/>
    <col min="13" max="13" width="17.421875" style="16" bestFit="1" customWidth="1"/>
    <col min="14" max="14" width="14.421875" style="16" bestFit="1" customWidth="1"/>
    <col min="15" max="16384" width="7.8515625" style="16" customWidth="1"/>
  </cols>
  <sheetData>
    <row r="1" ht="15.75">
      <c r="A1" s="15"/>
    </row>
    <row r="2" ht="15.75">
      <c r="A2" s="15"/>
    </row>
    <row r="3" spans="1:5" ht="15.75">
      <c r="A3" s="19"/>
      <c r="B3" s="19"/>
      <c r="C3" s="20"/>
      <c r="D3" s="20"/>
      <c r="E3" s="19"/>
    </row>
    <row r="4" spans="1:5" ht="15.75">
      <c r="A4" s="19"/>
      <c r="B4" s="19"/>
      <c r="C4" s="20"/>
      <c r="D4" s="20"/>
      <c r="E4" s="19"/>
    </row>
    <row r="5" spans="1:9" ht="15.75">
      <c r="A5" s="367" t="s">
        <v>0</v>
      </c>
      <c r="B5" s="367"/>
      <c r="C5" s="367"/>
      <c r="D5" s="367"/>
      <c r="E5" s="367"/>
      <c r="F5" s="367"/>
      <c r="G5" s="367"/>
      <c r="H5" s="367"/>
      <c r="I5" s="367"/>
    </row>
    <row r="6" spans="1:9" ht="15.75">
      <c r="A6" s="367" t="s">
        <v>1</v>
      </c>
      <c r="B6" s="367"/>
      <c r="C6" s="367"/>
      <c r="D6" s="367"/>
      <c r="E6" s="367"/>
      <c r="F6" s="367"/>
      <c r="G6" s="367"/>
      <c r="H6" s="367"/>
      <c r="I6" s="367"/>
    </row>
    <row r="7" spans="1:9" ht="15.75">
      <c r="A7" s="368" t="s">
        <v>26</v>
      </c>
      <c r="B7" s="368"/>
      <c r="C7" s="368"/>
      <c r="D7" s="368"/>
      <c r="E7" s="368"/>
      <c r="F7" s="368"/>
      <c r="G7" s="368"/>
      <c r="H7" s="368"/>
      <c r="I7" s="368"/>
    </row>
    <row r="8" spans="1:9" ht="15.75">
      <c r="A8" s="367" t="s">
        <v>2</v>
      </c>
      <c r="B8" s="367"/>
      <c r="C8" s="367"/>
      <c r="D8" s="367"/>
      <c r="E8" s="367"/>
      <c r="F8" s="367"/>
      <c r="G8" s="367"/>
      <c r="H8" s="367"/>
      <c r="I8" s="367"/>
    </row>
    <row r="9" spans="1:9" ht="15.75">
      <c r="A9" s="367" t="s">
        <v>182</v>
      </c>
      <c r="B9" s="367"/>
      <c r="C9" s="367"/>
      <c r="D9" s="367"/>
      <c r="E9" s="367"/>
      <c r="F9" s="367"/>
      <c r="G9" s="367"/>
      <c r="H9" s="367"/>
      <c r="I9" s="367"/>
    </row>
    <row r="10" spans="1:7" ht="15.75">
      <c r="A10" s="21"/>
      <c r="B10" s="21"/>
      <c r="C10" s="21"/>
      <c r="D10" s="21"/>
      <c r="E10" s="21"/>
      <c r="G10" s="22"/>
    </row>
    <row r="11" spans="1:9" ht="15.75">
      <c r="A11" s="23"/>
      <c r="B11" s="129"/>
      <c r="C11" s="129"/>
      <c r="D11" s="23"/>
      <c r="E11" s="23"/>
      <c r="I11" s="251" t="s">
        <v>183</v>
      </c>
    </row>
    <row r="12" spans="1:9" ht="15.75">
      <c r="A12" s="24" t="s">
        <v>3</v>
      </c>
      <c r="B12" s="22"/>
      <c r="E12" s="22"/>
      <c r="H12" s="17"/>
      <c r="I12" s="25">
        <v>1</v>
      </c>
    </row>
    <row r="13" spans="1:11" ht="15.75">
      <c r="A13" s="348" t="s">
        <v>27</v>
      </c>
      <c r="B13" s="348"/>
      <c r="C13" s="348"/>
      <c r="D13" s="348"/>
      <c r="E13" s="348"/>
      <c r="F13" s="348"/>
      <c r="G13" s="348"/>
      <c r="H13" s="348"/>
      <c r="I13" s="348"/>
      <c r="J13" s="17"/>
      <c r="K13" s="121"/>
    </row>
    <row r="14" spans="1:11" ht="15.75">
      <c r="A14" s="274"/>
      <c r="B14" s="274"/>
      <c r="C14" s="273"/>
      <c r="D14" s="273"/>
      <c r="E14" s="273"/>
      <c r="F14" s="273"/>
      <c r="G14" s="273"/>
      <c r="H14" s="273"/>
      <c r="I14" s="273"/>
      <c r="J14" s="17"/>
      <c r="K14" s="121"/>
    </row>
    <row r="15" spans="1:11" ht="15.75">
      <c r="A15" s="339" t="s">
        <v>4</v>
      </c>
      <c r="B15" s="329" t="s">
        <v>5</v>
      </c>
      <c r="C15" s="349" t="s">
        <v>181</v>
      </c>
      <c r="D15" s="350"/>
      <c r="E15" s="350"/>
      <c r="F15" s="350"/>
      <c r="G15" s="350"/>
      <c r="H15" s="350"/>
      <c r="I15" s="350"/>
      <c r="J15" s="17"/>
      <c r="K15" s="121"/>
    </row>
    <row r="16" spans="1:11" ht="15.75">
      <c r="A16" s="339"/>
      <c r="B16" s="329"/>
      <c r="C16" s="325" t="s">
        <v>28</v>
      </c>
      <c r="D16" s="326"/>
      <c r="E16" s="326"/>
      <c r="F16" s="326"/>
      <c r="G16" s="326"/>
      <c r="H16" s="326"/>
      <c r="I16" s="326"/>
      <c r="J16" s="17"/>
      <c r="K16" s="121"/>
    </row>
    <row r="17" spans="1:11" ht="15.75">
      <c r="A17" s="340"/>
      <c r="B17" s="331"/>
      <c r="C17" s="331" t="s">
        <v>29</v>
      </c>
      <c r="D17" s="332"/>
      <c r="E17" s="332"/>
      <c r="F17" s="332"/>
      <c r="G17" s="332"/>
      <c r="H17" s="332"/>
      <c r="I17" s="332"/>
      <c r="J17" s="17"/>
      <c r="K17" s="121"/>
    </row>
    <row r="18" spans="1:11" s="28" customFormat="1" ht="15.75">
      <c r="A18" s="208" t="s">
        <v>99</v>
      </c>
      <c r="B18" s="133">
        <f>B19+B25+B26+B29+B35</f>
        <v>88794750739.13</v>
      </c>
      <c r="C18" s="39"/>
      <c r="D18" s="73"/>
      <c r="E18" s="73"/>
      <c r="F18" s="73"/>
      <c r="G18" s="73"/>
      <c r="H18" s="73"/>
      <c r="I18" s="135">
        <f>I19+I25+I26+I29+I35</f>
        <v>30847244530.82</v>
      </c>
      <c r="J18" s="27"/>
      <c r="K18" s="27"/>
    </row>
    <row r="19" spans="1:11" ht="15.75">
      <c r="A19" s="209" t="s">
        <v>39</v>
      </c>
      <c r="B19" s="134">
        <f>SUM(B20:B24)</f>
        <v>44016951889.840004</v>
      </c>
      <c r="C19" s="36"/>
      <c r="D19" s="29"/>
      <c r="E19" s="29"/>
      <c r="F19" s="29"/>
      <c r="G19" s="29"/>
      <c r="H19" s="29"/>
      <c r="I19" s="136">
        <f>SUM(I20:P24)</f>
        <v>15149845196.49</v>
      </c>
      <c r="J19" s="29"/>
      <c r="K19" s="29"/>
    </row>
    <row r="20" spans="1:11" ht="15.75">
      <c r="A20" s="212" t="s">
        <v>35</v>
      </c>
      <c r="B20" s="134">
        <v>32977810392.09</v>
      </c>
      <c r="C20" s="36"/>
      <c r="D20" s="29"/>
      <c r="E20" s="29"/>
      <c r="F20" s="29"/>
      <c r="G20" s="29"/>
      <c r="H20" s="29"/>
      <c r="I20" s="136">
        <v>10767297050.79</v>
      </c>
      <c r="J20" s="17"/>
      <c r="K20" s="121"/>
    </row>
    <row r="21" spans="1:11" ht="15.75">
      <c r="A21" s="212" t="s">
        <v>36</v>
      </c>
      <c r="B21" s="134">
        <v>1551917760.01</v>
      </c>
      <c r="C21" s="36"/>
      <c r="D21" s="29"/>
      <c r="E21" s="29"/>
      <c r="F21" s="29"/>
      <c r="G21" s="29"/>
      <c r="H21" s="29"/>
      <c r="I21" s="136">
        <v>1170264442.77</v>
      </c>
      <c r="J21" s="17"/>
      <c r="K21" s="121"/>
    </row>
    <row r="22" spans="1:11" ht="15.75">
      <c r="A22" s="212" t="s">
        <v>37</v>
      </c>
      <c r="B22" s="134">
        <v>1233467249.69</v>
      </c>
      <c r="C22" s="36"/>
      <c r="D22" s="29"/>
      <c r="E22" s="29"/>
      <c r="F22" s="29"/>
      <c r="G22" s="29"/>
      <c r="H22" s="29"/>
      <c r="I22" s="136">
        <v>327074386.89</v>
      </c>
      <c r="J22" s="17"/>
      <c r="K22" s="121"/>
    </row>
    <row r="23" spans="1:11" ht="15.75">
      <c r="A23" s="212" t="s">
        <v>38</v>
      </c>
      <c r="B23" s="134">
        <v>5135908231.94</v>
      </c>
      <c r="C23" s="36"/>
      <c r="D23" s="29"/>
      <c r="E23" s="29"/>
      <c r="F23" s="29"/>
      <c r="G23" s="29"/>
      <c r="H23" s="29"/>
      <c r="I23" s="136">
        <v>1574430326.48</v>
      </c>
      <c r="J23" s="17"/>
      <c r="K23" s="121"/>
    </row>
    <row r="24" spans="1:11" ht="15.75">
      <c r="A24" s="213" t="s">
        <v>40</v>
      </c>
      <c r="B24" s="134">
        <v>3117848256.11</v>
      </c>
      <c r="C24" s="36"/>
      <c r="D24" s="29"/>
      <c r="E24" s="29"/>
      <c r="F24" s="29"/>
      <c r="G24" s="29"/>
      <c r="H24" s="29"/>
      <c r="I24" s="136">
        <v>1310778989.56</v>
      </c>
      <c r="J24" s="17"/>
      <c r="K24" s="121"/>
    </row>
    <row r="25" spans="1:12" ht="15.75" customHeight="1">
      <c r="A25" s="214" t="s">
        <v>41</v>
      </c>
      <c r="B25" s="134">
        <v>3198802657</v>
      </c>
      <c r="C25" s="74"/>
      <c r="D25" s="75"/>
      <c r="E25" s="75"/>
      <c r="F25" s="75"/>
      <c r="G25" s="75"/>
      <c r="H25" s="75"/>
      <c r="I25" s="137">
        <v>1157529958.59</v>
      </c>
      <c r="J25" s="269"/>
      <c r="K25" s="269"/>
      <c r="L25" s="269"/>
    </row>
    <row r="26" spans="1:12" ht="15.75">
      <c r="A26" s="214" t="s">
        <v>42</v>
      </c>
      <c r="B26" s="134">
        <f>B27+B28</f>
        <v>29984581458.030003</v>
      </c>
      <c r="C26" s="36"/>
      <c r="D26" s="29"/>
      <c r="E26" s="29"/>
      <c r="F26" s="29"/>
      <c r="G26" s="29"/>
      <c r="H26" s="29"/>
      <c r="I26" s="136">
        <f>I27+I28</f>
        <v>10858264033.029999</v>
      </c>
      <c r="J26" s="269"/>
      <c r="K26" s="269"/>
      <c r="L26" s="269"/>
    </row>
    <row r="27" spans="1:11" ht="15.75">
      <c r="A27" s="215" t="s">
        <v>43</v>
      </c>
      <c r="B27" s="134">
        <v>338511033.13</v>
      </c>
      <c r="C27" s="36"/>
      <c r="D27" s="29"/>
      <c r="E27" s="29"/>
      <c r="F27" s="29"/>
      <c r="G27" s="29"/>
      <c r="H27" s="29"/>
      <c r="I27" s="136">
        <v>1463740738.57</v>
      </c>
      <c r="J27" s="17"/>
      <c r="K27" s="121"/>
    </row>
    <row r="28" spans="1:11" ht="15.75">
      <c r="A28" s="215" t="s">
        <v>44</v>
      </c>
      <c r="B28" s="134">
        <v>29646070424.9</v>
      </c>
      <c r="C28" s="36"/>
      <c r="D28" s="29"/>
      <c r="E28" s="29"/>
      <c r="F28" s="29"/>
      <c r="G28" s="29"/>
      <c r="H28" s="29"/>
      <c r="I28" s="136">
        <v>9394523294.46</v>
      </c>
      <c r="J28" s="17"/>
      <c r="K28" s="121"/>
    </row>
    <row r="29" spans="1:11" ht="15.75">
      <c r="A29" s="209" t="s">
        <v>6</v>
      </c>
      <c r="B29" s="134">
        <f>SUM(B30:B34)</f>
        <v>9802061389.32</v>
      </c>
      <c r="C29" s="36"/>
      <c r="D29" s="29"/>
      <c r="E29" s="29"/>
      <c r="F29" s="29"/>
      <c r="G29" s="29"/>
      <c r="H29" s="29"/>
      <c r="I29" s="136">
        <f>SUM(I30:P34)</f>
        <v>3141727280.5</v>
      </c>
      <c r="J29" s="17"/>
      <c r="K29" s="121"/>
    </row>
    <row r="30" spans="1:11" ht="15.75">
      <c r="A30" s="215" t="s">
        <v>45</v>
      </c>
      <c r="B30" s="134">
        <v>2025142083.8</v>
      </c>
      <c r="C30" s="36"/>
      <c r="D30" s="29"/>
      <c r="E30" s="29"/>
      <c r="F30" s="29"/>
      <c r="G30" s="29"/>
      <c r="H30" s="29"/>
      <c r="I30" s="136">
        <v>689464594.65</v>
      </c>
      <c r="J30" s="17"/>
      <c r="K30" s="121"/>
    </row>
    <row r="31" spans="1:11" ht="15.75">
      <c r="A31" s="215" t="s">
        <v>47</v>
      </c>
      <c r="B31" s="134">
        <v>0</v>
      </c>
      <c r="C31" s="36"/>
      <c r="D31" s="29"/>
      <c r="E31" s="29"/>
      <c r="F31" s="29"/>
      <c r="G31" s="29"/>
      <c r="H31" s="29"/>
      <c r="I31" s="136">
        <v>0</v>
      </c>
      <c r="J31" s="17"/>
      <c r="K31" s="121"/>
    </row>
    <row r="32" spans="1:13" ht="15.75">
      <c r="A32" s="215" t="s">
        <v>145</v>
      </c>
      <c r="B32" s="134">
        <v>895876817.43</v>
      </c>
      <c r="C32" s="36"/>
      <c r="D32" s="29"/>
      <c r="E32" s="29"/>
      <c r="F32" s="29"/>
      <c r="G32" s="29"/>
      <c r="H32" s="29"/>
      <c r="I32" s="136">
        <v>270888897.15</v>
      </c>
      <c r="J32"/>
      <c r="K32"/>
      <c r="L32"/>
      <c r="M32"/>
    </row>
    <row r="33" spans="1:11" ht="15.75">
      <c r="A33" s="215" t="s">
        <v>46</v>
      </c>
      <c r="B33" s="134">
        <v>4418448658</v>
      </c>
      <c r="C33" s="36"/>
      <c r="D33" s="29"/>
      <c r="E33" s="29"/>
      <c r="F33" s="29"/>
      <c r="G33" s="29"/>
      <c r="H33" s="29"/>
      <c r="I33" s="136">
        <v>1408195149.93</v>
      </c>
      <c r="J33" s="17"/>
      <c r="K33" s="121"/>
    </row>
    <row r="34" spans="1:11" ht="15.75">
      <c r="A34" s="210" t="s">
        <v>101</v>
      </c>
      <c r="B34" s="140">
        <v>2462593830.09</v>
      </c>
      <c r="C34" s="36"/>
      <c r="D34" s="29"/>
      <c r="E34" s="29"/>
      <c r="F34" s="29"/>
      <c r="G34" s="29"/>
      <c r="H34" s="29"/>
      <c r="I34" s="138">
        <v>773178638.77</v>
      </c>
      <c r="J34" s="49"/>
      <c r="K34" s="121"/>
    </row>
    <row r="35" spans="1:11" ht="15.75">
      <c r="A35" s="209" t="s">
        <v>8</v>
      </c>
      <c r="B35" s="134">
        <f>B36+B37</f>
        <v>1792353344.94</v>
      </c>
      <c r="C35" s="36"/>
      <c r="D35" s="29"/>
      <c r="E35" s="29"/>
      <c r="F35" s="29"/>
      <c r="G35" s="29"/>
      <c r="H35" s="29"/>
      <c r="I35" s="136">
        <f>I36+I37</f>
        <v>539878062.21</v>
      </c>
      <c r="J35" s="17"/>
      <c r="K35" s="121"/>
    </row>
    <row r="36" spans="1:11" ht="15.75">
      <c r="A36" s="210" t="s">
        <v>147</v>
      </c>
      <c r="B36" s="134">
        <v>4254593.93</v>
      </c>
      <c r="C36" s="36"/>
      <c r="D36" s="29"/>
      <c r="E36" s="29"/>
      <c r="F36" s="29"/>
      <c r="G36" s="29"/>
      <c r="H36" s="29"/>
      <c r="I36" s="136">
        <v>1624226.45</v>
      </c>
      <c r="J36" s="17"/>
      <c r="K36" s="121"/>
    </row>
    <row r="37" spans="1:11" ht="15.75">
      <c r="A37" s="215" t="s">
        <v>103</v>
      </c>
      <c r="B37" s="134">
        <v>1788098751.01</v>
      </c>
      <c r="C37" s="36"/>
      <c r="D37" s="29"/>
      <c r="E37" s="29"/>
      <c r="F37" s="29"/>
      <c r="G37" s="29"/>
      <c r="H37" s="29"/>
      <c r="I37" s="136">
        <v>538253835.76</v>
      </c>
      <c r="J37" s="17"/>
      <c r="K37" s="121"/>
    </row>
    <row r="38" spans="1:11" s="28" customFormat="1" ht="15.75">
      <c r="A38" s="208" t="s">
        <v>48</v>
      </c>
      <c r="B38" s="141">
        <f>B18-B27-B36</f>
        <v>88451985112.07</v>
      </c>
      <c r="C38" s="35"/>
      <c r="D38" s="43"/>
      <c r="E38" s="43"/>
      <c r="F38" s="43"/>
      <c r="G38" s="43"/>
      <c r="H38" s="43"/>
      <c r="I38" s="139">
        <f>I18-I27-I36</f>
        <v>29381879565.8</v>
      </c>
      <c r="J38" s="27"/>
      <c r="K38" s="27"/>
    </row>
    <row r="39" spans="1:11" s="28" customFormat="1" ht="15.75">
      <c r="A39" s="208" t="s">
        <v>49</v>
      </c>
      <c r="B39" s="141">
        <f>B40+B41+B42+B46+B49</f>
        <v>978091533.99</v>
      </c>
      <c r="C39" s="35"/>
      <c r="D39" s="43"/>
      <c r="E39" s="43"/>
      <c r="F39" s="43"/>
      <c r="G39" s="43"/>
      <c r="H39" s="43"/>
      <c r="I39" s="139">
        <f>I40+I41+I42+I46+I49</f>
        <v>26083694.09</v>
      </c>
      <c r="J39" s="27"/>
      <c r="K39" s="27"/>
    </row>
    <row r="40" spans="1:11" ht="15.75">
      <c r="A40" s="209" t="s">
        <v>50</v>
      </c>
      <c r="B40" s="134">
        <v>569892155.18</v>
      </c>
      <c r="C40" s="36"/>
      <c r="D40" s="29"/>
      <c r="E40" s="29"/>
      <c r="F40" s="29"/>
      <c r="G40" s="29"/>
      <c r="H40" s="29"/>
      <c r="I40" s="136">
        <v>0</v>
      </c>
      <c r="J40" s="17"/>
      <c r="K40" s="121"/>
    </row>
    <row r="41" spans="1:14" ht="15.75">
      <c r="A41" s="209" t="s">
        <v>51</v>
      </c>
      <c r="B41" s="134">
        <v>62470038.81</v>
      </c>
      <c r="C41" s="36"/>
      <c r="D41" s="29"/>
      <c r="E41" s="29"/>
      <c r="F41" s="29"/>
      <c r="G41" s="29"/>
      <c r="H41" s="29"/>
      <c r="I41" s="136">
        <v>19442374.45</v>
      </c>
      <c r="J41" s="17"/>
      <c r="K41" s="130"/>
      <c r="L41" s="115"/>
      <c r="M41" s="115"/>
      <c r="N41" s="115"/>
    </row>
    <row r="42" spans="1:14" s="28" customFormat="1" ht="15.75">
      <c r="A42" s="209" t="s">
        <v>52</v>
      </c>
      <c r="B42" s="134">
        <f>B43+B44+B45</f>
        <v>4233192</v>
      </c>
      <c r="C42" s="36"/>
      <c r="D42" s="29"/>
      <c r="E42" s="29"/>
      <c r="F42" s="29"/>
      <c r="G42" s="29"/>
      <c r="H42" s="29"/>
      <c r="I42" s="136">
        <f>I43+I44+I45</f>
        <v>0</v>
      </c>
      <c r="J42" s="27"/>
      <c r="K42" s="131"/>
      <c r="L42" s="132"/>
      <c r="M42" s="132"/>
      <c r="N42" s="132"/>
    </row>
    <row r="43" spans="1:14" s="28" customFormat="1" ht="15.75">
      <c r="A43" s="210" t="s">
        <v>53</v>
      </c>
      <c r="B43" s="134">
        <v>0</v>
      </c>
      <c r="C43" s="36"/>
      <c r="D43" s="29"/>
      <c r="E43" s="29"/>
      <c r="F43" s="29"/>
      <c r="G43" s="29"/>
      <c r="H43" s="29"/>
      <c r="I43" s="136">
        <v>0</v>
      </c>
      <c r="J43" s="27"/>
      <c r="K43" s="131"/>
      <c r="L43" s="132"/>
      <c r="M43" s="132"/>
      <c r="N43" s="132"/>
    </row>
    <row r="44" spans="1:14" s="28" customFormat="1" ht="15.75">
      <c r="A44" s="210" t="s">
        <v>54</v>
      </c>
      <c r="B44" s="134">
        <v>0</v>
      </c>
      <c r="C44" s="36"/>
      <c r="D44" s="29"/>
      <c r="E44" s="29"/>
      <c r="F44" s="29"/>
      <c r="G44" s="29"/>
      <c r="H44" s="29"/>
      <c r="I44" s="136">
        <v>0</v>
      </c>
      <c r="J44" s="27"/>
      <c r="K44" s="131"/>
      <c r="L44" s="132"/>
      <c r="M44" s="132"/>
      <c r="N44" s="132"/>
    </row>
    <row r="45" spans="1:14" s="28" customFormat="1" ht="15.75">
      <c r="A45" s="210" t="s">
        <v>55</v>
      </c>
      <c r="B45" s="134">
        <v>4233192</v>
      </c>
      <c r="C45" s="36"/>
      <c r="D45" s="29"/>
      <c r="E45" s="29"/>
      <c r="F45" s="29"/>
      <c r="G45" s="29"/>
      <c r="H45" s="29"/>
      <c r="I45" s="84">
        <v>0</v>
      </c>
      <c r="J45" s="27"/>
      <c r="K45" s="131"/>
      <c r="L45" s="132"/>
      <c r="M45" s="132"/>
      <c r="N45" s="132"/>
    </row>
    <row r="46" spans="1:14" ht="15.75">
      <c r="A46" s="209" t="s">
        <v>9</v>
      </c>
      <c r="B46" s="134">
        <f>B47+B48</f>
        <v>341496148</v>
      </c>
      <c r="C46" s="36"/>
      <c r="D46" s="29"/>
      <c r="E46" s="29"/>
      <c r="F46" s="29"/>
      <c r="G46" s="29"/>
      <c r="H46" s="29"/>
      <c r="I46" s="136">
        <f>I47+I48</f>
        <v>6641319.64</v>
      </c>
      <c r="J46" s="17"/>
      <c r="K46" s="130"/>
      <c r="L46" s="115"/>
      <c r="M46" s="115"/>
      <c r="N46" s="115"/>
    </row>
    <row r="47" spans="1:11" ht="15.75">
      <c r="A47" s="210" t="s">
        <v>7</v>
      </c>
      <c r="B47" s="134">
        <v>171611873</v>
      </c>
      <c r="C47" s="36"/>
      <c r="D47" s="29"/>
      <c r="E47" s="29"/>
      <c r="F47" s="29"/>
      <c r="G47" s="29"/>
      <c r="H47" s="29"/>
      <c r="I47" s="136">
        <v>6060941.92</v>
      </c>
      <c r="J47" s="17"/>
      <c r="K47" s="121"/>
    </row>
    <row r="48" spans="1:11" ht="15.75">
      <c r="A48" s="210" t="s">
        <v>10</v>
      </c>
      <c r="B48" s="134">
        <v>169884275</v>
      </c>
      <c r="C48" s="36"/>
      <c r="D48" s="29"/>
      <c r="E48" s="29"/>
      <c r="F48" s="29"/>
      <c r="G48" s="29"/>
      <c r="H48" s="29"/>
      <c r="I48" s="136">
        <v>580377.72</v>
      </c>
      <c r="J48" s="17"/>
      <c r="K48" s="121"/>
    </row>
    <row r="49" spans="1:11" ht="15.75">
      <c r="A49" s="209" t="s">
        <v>11</v>
      </c>
      <c r="B49" s="134">
        <f>B50+B51</f>
        <v>0</v>
      </c>
      <c r="C49" s="36"/>
      <c r="D49" s="29"/>
      <c r="E49" s="29"/>
      <c r="F49" s="29"/>
      <c r="G49" s="29"/>
      <c r="H49" s="29"/>
      <c r="I49" s="136">
        <f>I50+I51</f>
        <v>0</v>
      </c>
      <c r="J49" s="17"/>
      <c r="K49" s="121"/>
    </row>
    <row r="50" spans="1:11" ht="15.75">
      <c r="A50" s="210" t="s">
        <v>56</v>
      </c>
      <c r="B50" s="134">
        <v>0</v>
      </c>
      <c r="C50" s="36"/>
      <c r="D50" s="29"/>
      <c r="E50" s="29"/>
      <c r="F50" s="29"/>
      <c r="G50" s="29"/>
      <c r="H50" s="29"/>
      <c r="I50" s="136">
        <v>0</v>
      </c>
      <c r="J50" s="17"/>
      <c r="K50" s="121"/>
    </row>
    <row r="51" spans="1:11" ht="15.75">
      <c r="A51" s="210" t="s">
        <v>57</v>
      </c>
      <c r="B51" s="134">
        <v>0</v>
      </c>
      <c r="C51" s="36"/>
      <c r="D51" s="29"/>
      <c r="E51" s="29"/>
      <c r="F51" s="29"/>
      <c r="G51" s="29"/>
      <c r="H51" s="29"/>
      <c r="I51" s="136">
        <v>0</v>
      </c>
      <c r="J51" s="17"/>
      <c r="K51" s="121"/>
    </row>
    <row r="52" spans="1:11" s="28" customFormat="1" ht="15.75">
      <c r="A52" s="208" t="s">
        <v>58</v>
      </c>
      <c r="B52" s="142">
        <f>B39-B40-B41-B43-B44-B50</f>
        <v>345729340.00000006</v>
      </c>
      <c r="C52" s="76"/>
      <c r="D52" s="77"/>
      <c r="E52" s="77"/>
      <c r="F52" s="77"/>
      <c r="G52" s="77"/>
      <c r="H52" s="77"/>
      <c r="I52" s="191">
        <f>I39-I40-I41-I43-I44-I50</f>
        <v>6641319.640000001</v>
      </c>
      <c r="J52" s="27"/>
      <c r="K52" s="27"/>
    </row>
    <row r="53" spans="1:12" s="28" customFormat="1" ht="15.75">
      <c r="A53" s="111" t="s">
        <v>59</v>
      </c>
      <c r="B53" s="143">
        <f>B38+B52</f>
        <v>88797714452.07</v>
      </c>
      <c r="C53" s="112"/>
      <c r="D53" s="113"/>
      <c r="E53" s="113"/>
      <c r="F53" s="113"/>
      <c r="G53" s="113"/>
      <c r="H53" s="113"/>
      <c r="I53" s="192">
        <f>I38+I52</f>
        <v>29388520885.44</v>
      </c>
      <c r="J53" s="7"/>
      <c r="K53" s="7"/>
      <c r="L53" s="7"/>
    </row>
    <row r="54" spans="1:12" ht="4.5" customHeight="1">
      <c r="A54" s="30"/>
      <c r="B54" s="31"/>
      <c r="C54" s="20"/>
      <c r="D54" s="20"/>
      <c r="E54" s="20"/>
      <c r="F54" s="17"/>
      <c r="G54" s="17"/>
      <c r="H54" s="32"/>
      <c r="I54" s="33"/>
      <c r="J54" s="5"/>
      <c r="K54" s="5"/>
      <c r="L54" s="5"/>
    </row>
    <row r="55" spans="1:12" ht="15.75">
      <c r="A55" s="338" t="s">
        <v>12</v>
      </c>
      <c r="B55" s="355" t="s">
        <v>30</v>
      </c>
      <c r="C55" s="349" t="str">
        <f>C15</f>
        <v>Até Abril/2022</v>
      </c>
      <c r="D55" s="350"/>
      <c r="E55" s="350"/>
      <c r="F55" s="350"/>
      <c r="G55" s="350"/>
      <c r="H55" s="350"/>
      <c r="I55" s="350"/>
      <c r="J55" s="6"/>
      <c r="K55" s="6"/>
      <c r="L55" s="6"/>
    </row>
    <row r="56" spans="1:12" ht="15.75">
      <c r="A56" s="339"/>
      <c r="B56" s="356"/>
      <c r="C56" s="360" t="s">
        <v>13</v>
      </c>
      <c r="D56" s="360" t="s">
        <v>14</v>
      </c>
      <c r="E56" s="360" t="s">
        <v>34</v>
      </c>
      <c r="F56" s="325" t="s">
        <v>133</v>
      </c>
      <c r="G56" s="345"/>
      <c r="H56" s="325" t="s">
        <v>32</v>
      </c>
      <c r="I56" s="326"/>
      <c r="J56" s="6"/>
      <c r="K56" s="6"/>
      <c r="L56" s="78"/>
    </row>
    <row r="57" spans="1:12" ht="15.75">
      <c r="A57" s="339"/>
      <c r="B57" s="356"/>
      <c r="C57" s="361"/>
      <c r="D57" s="361"/>
      <c r="E57" s="361"/>
      <c r="F57" s="329"/>
      <c r="G57" s="346"/>
      <c r="H57" s="329"/>
      <c r="I57" s="363"/>
      <c r="J57" s="4"/>
      <c r="K57" s="4"/>
      <c r="L57" s="3"/>
    </row>
    <row r="58" spans="1:12" ht="15.75">
      <c r="A58" s="339"/>
      <c r="B58" s="356"/>
      <c r="C58" s="361"/>
      <c r="D58" s="361"/>
      <c r="E58" s="361"/>
      <c r="F58" s="329"/>
      <c r="G58" s="346"/>
      <c r="H58" s="331"/>
      <c r="I58" s="332"/>
      <c r="J58" s="6"/>
      <c r="K58" s="6"/>
      <c r="L58" s="78"/>
    </row>
    <row r="59" spans="1:12" ht="31.5">
      <c r="A59" s="340"/>
      <c r="B59" s="357"/>
      <c r="C59" s="362"/>
      <c r="D59" s="362"/>
      <c r="E59" s="362"/>
      <c r="F59" s="329"/>
      <c r="G59" s="346"/>
      <c r="H59" s="63" t="s">
        <v>33</v>
      </c>
      <c r="I59" s="64" t="s">
        <v>137</v>
      </c>
      <c r="J59" s="32"/>
      <c r="K59" s="32"/>
      <c r="L59" s="34"/>
    </row>
    <row r="60" spans="1:12" ht="15.75">
      <c r="A60" s="208" t="s">
        <v>60</v>
      </c>
      <c r="B60" s="248">
        <f>B61+B62+B63</f>
        <v>79682318647.22</v>
      </c>
      <c r="C60" s="245">
        <f aca="true" t="shared" si="0" ref="C60:I60">C61+C62+C63</f>
        <v>29339840222.449997</v>
      </c>
      <c r="D60" s="245">
        <f>D61+D62+D63</f>
        <v>21669050159.71</v>
      </c>
      <c r="E60" s="245">
        <f>E61+E62+E63</f>
        <v>19134181524.15</v>
      </c>
      <c r="F60" s="146"/>
      <c r="G60" s="147">
        <f>G61+G62+G63</f>
        <v>1250452847.43</v>
      </c>
      <c r="H60" s="245">
        <f t="shared" si="0"/>
        <v>9946806.97</v>
      </c>
      <c r="I60" s="145">
        <f t="shared" si="0"/>
        <v>247179714.01</v>
      </c>
      <c r="J60" s="32"/>
      <c r="K60" s="32"/>
      <c r="L60" s="34"/>
    </row>
    <row r="61" spans="1:12" ht="15.75">
      <c r="A61" s="209" t="s">
        <v>21</v>
      </c>
      <c r="B61" s="148">
        <v>52534387119.31</v>
      </c>
      <c r="C61" s="151">
        <v>18828556081.46</v>
      </c>
      <c r="D61" s="151">
        <v>15311528220.77</v>
      </c>
      <c r="E61" s="151">
        <v>13211043735.85</v>
      </c>
      <c r="F61" s="149"/>
      <c r="G61" s="150">
        <v>346339993.92</v>
      </c>
      <c r="H61" s="151">
        <v>247710.84</v>
      </c>
      <c r="I61" s="149">
        <v>670639.82</v>
      </c>
      <c r="J61" s="32"/>
      <c r="K61" s="32"/>
      <c r="L61" s="34"/>
    </row>
    <row r="62" spans="1:12" ht="15.75">
      <c r="A62" s="209" t="s">
        <v>61</v>
      </c>
      <c r="B62" s="151">
        <v>1483011094.51</v>
      </c>
      <c r="C62" s="151">
        <v>37904881.37</v>
      </c>
      <c r="D62" s="151">
        <v>37361043.23</v>
      </c>
      <c r="E62" s="151">
        <v>37326971.3</v>
      </c>
      <c r="F62" s="149"/>
      <c r="G62" s="150">
        <v>0</v>
      </c>
      <c r="H62" s="151">
        <v>0</v>
      </c>
      <c r="I62" s="149">
        <v>1779428.21</v>
      </c>
      <c r="J62" s="32"/>
      <c r="K62" s="32"/>
      <c r="L62" s="34"/>
    </row>
    <row r="63" spans="1:12" ht="15.75">
      <c r="A63" s="209" t="s">
        <v>22</v>
      </c>
      <c r="B63" s="148">
        <f>B64+B65</f>
        <v>25664920433.4</v>
      </c>
      <c r="C63" s="151">
        <f aca="true" t="shared" si="1" ref="C63:I63">C64+C65</f>
        <v>10473379259.62</v>
      </c>
      <c r="D63" s="151">
        <f>D64+D65</f>
        <v>6320160895.71</v>
      </c>
      <c r="E63" s="151">
        <f>E64+E65</f>
        <v>5885810817</v>
      </c>
      <c r="F63" s="149"/>
      <c r="G63" s="150">
        <f>G64+G65</f>
        <v>904112853.51</v>
      </c>
      <c r="H63" s="151">
        <f t="shared" si="1"/>
        <v>9699096.13</v>
      </c>
      <c r="I63" s="149">
        <f t="shared" si="1"/>
        <v>244729645.98</v>
      </c>
      <c r="J63" s="32"/>
      <c r="K63" s="32"/>
      <c r="L63" s="34"/>
    </row>
    <row r="64" spans="1:12" ht="15.75">
      <c r="A64" s="210" t="s">
        <v>23</v>
      </c>
      <c r="B64" s="148">
        <v>0</v>
      </c>
      <c r="C64" s="151">
        <v>0</v>
      </c>
      <c r="D64" s="151">
        <v>0</v>
      </c>
      <c r="E64" s="151">
        <v>0</v>
      </c>
      <c r="F64" s="149"/>
      <c r="G64" s="150">
        <v>0</v>
      </c>
      <c r="H64" s="151">
        <v>0</v>
      </c>
      <c r="I64" s="149">
        <v>0</v>
      </c>
      <c r="J64" s="32"/>
      <c r="K64" s="32"/>
      <c r="L64" s="34"/>
    </row>
    <row r="65" spans="1:12" ht="15.75">
      <c r="A65" s="210" t="s">
        <v>24</v>
      </c>
      <c r="B65" s="148">
        <v>25664920433.4</v>
      </c>
      <c r="C65" s="151">
        <v>10473379259.62</v>
      </c>
      <c r="D65" s="151">
        <v>6320160895.71</v>
      </c>
      <c r="E65" s="151">
        <v>5885810817</v>
      </c>
      <c r="F65" s="149"/>
      <c r="G65" s="150">
        <v>904112853.51</v>
      </c>
      <c r="H65" s="151">
        <v>9699096.13</v>
      </c>
      <c r="I65" s="149">
        <v>244729645.98</v>
      </c>
      <c r="J65" s="32"/>
      <c r="K65" s="32"/>
      <c r="L65" s="34"/>
    </row>
    <row r="66" spans="1:12" ht="15.75">
      <c r="A66" s="208" t="s">
        <v>62</v>
      </c>
      <c r="B66" s="144">
        <f>B60-B62</f>
        <v>78199307552.71</v>
      </c>
      <c r="C66" s="246">
        <f>C60-C62</f>
        <v>29301935341.079998</v>
      </c>
      <c r="D66" s="246">
        <f>D60-D62</f>
        <v>21631689116.48</v>
      </c>
      <c r="E66" s="246">
        <f>E60-E62</f>
        <v>19096854552.850002</v>
      </c>
      <c r="F66" s="145"/>
      <c r="G66" s="152">
        <f>G60-G62</f>
        <v>1250452847.43</v>
      </c>
      <c r="H66" s="246">
        <f>H60-H62</f>
        <v>9946806.97</v>
      </c>
      <c r="I66" s="145">
        <f>I60-I62</f>
        <v>245400285.79999998</v>
      </c>
      <c r="J66" s="32"/>
      <c r="K66" s="32"/>
      <c r="L66" s="34"/>
    </row>
    <row r="67" spans="1:12" ht="15.75">
      <c r="A67" s="208" t="s">
        <v>63</v>
      </c>
      <c r="B67" s="144">
        <f>B68+B69+B74</f>
        <v>12227050515.050001</v>
      </c>
      <c r="C67" s="246">
        <f aca="true" t="shared" si="2" ref="C67:I67">C68+C69+C74</f>
        <v>2658270022.0699997</v>
      </c>
      <c r="D67" s="246">
        <f>D68+D69+D74</f>
        <v>915539429.85</v>
      </c>
      <c r="E67" s="246">
        <f>E68+E69+E74</f>
        <v>871497826.16</v>
      </c>
      <c r="F67" s="145"/>
      <c r="G67" s="152">
        <f>G68+G69+G74</f>
        <v>212567307.41000003</v>
      </c>
      <c r="H67" s="246">
        <f t="shared" si="2"/>
        <v>5391181.59</v>
      </c>
      <c r="I67" s="145">
        <f t="shared" si="2"/>
        <v>81636783.53999999</v>
      </c>
      <c r="J67" s="32"/>
      <c r="K67" s="32"/>
      <c r="L67" s="34"/>
    </row>
    <row r="68" spans="1:12" ht="15.75">
      <c r="A68" s="209" t="s">
        <v>15</v>
      </c>
      <c r="B68" s="151">
        <v>10052269365.6</v>
      </c>
      <c r="C68" s="151">
        <v>2288916855.56</v>
      </c>
      <c r="D68" s="151">
        <v>548908507.1</v>
      </c>
      <c r="E68" s="151">
        <v>504899885.19</v>
      </c>
      <c r="F68" s="149"/>
      <c r="G68" s="150">
        <v>211847343.61</v>
      </c>
      <c r="H68" s="151">
        <v>5391181.59</v>
      </c>
      <c r="I68" s="149">
        <v>74490485.49</v>
      </c>
      <c r="J68" s="32"/>
      <c r="K68" s="32"/>
      <c r="L68" s="34"/>
    </row>
    <row r="69" spans="1:12" ht="15.75">
      <c r="A69" s="209" t="s">
        <v>16</v>
      </c>
      <c r="B69" s="148">
        <f>SUM(B70:B73)</f>
        <v>1011667132.59</v>
      </c>
      <c r="C69" s="151">
        <f aca="true" t="shared" si="3" ref="C69:I69">SUM(C70:C73)</f>
        <v>240931112.7</v>
      </c>
      <c r="D69" s="151">
        <f>SUM(D70:D73)</f>
        <v>238232122.84</v>
      </c>
      <c r="E69" s="151">
        <f>SUM(E70:E73)</f>
        <v>238232122.84</v>
      </c>
      <c r="F69" s="149"/>
      <c r="G69" s="150">
        <f>G70+G71+G72+G73</f>
        <v>561500.75</v>
      </c>
      <c r="H69" s="151">
        <f t="shared" si="3"/>
        <v>0</v>
      </c>
      <c r="I69" s="149">
        <f t="shared" si="3"/>
        <v>0</v>
      </c>
      <c r="J69" s="32"/>
      <c r="K69" s="32"/>
      <c r="L69" s="34"/>
    </row>
    <row r="70" spans="1:12" ht="15.75">
      <c r="A70" s="211" t="s">
        <v>64</v>
      </c>
      <c r="B70" s="148">
        <v>321819252</v>
      </c>
      <c r="C70" s="151">
        <v>234276532.7</v>
      </c>
      <c r="D70" s="151">
        <v>233517542.84</v>
      </c>
      <c r="E70" s="151">
        <v>233517542.84</v>
      </c>
      <c r="F70" s="149"/>
      <c r="G70" s="150">
        <v>561500.75</v>
      </c>
      <c r="H70" s="151">
        <v>0</v>
      </c>
      <c r="I70" s="149">
        <v>0</v>
      </c>
      <c r="J70" s="32"/>
      <c r="K70" s="32"/>
      <c r="L70" s="34"/>
    </row>
    <row r="71" spans="1:12" ht="15.75">
      <c r="A71" s="211" t="s">
        <v>65</v>
      </c>
      <c r="B71" s="144">
        <v>0</v>
      </c>
      <c r="C71" s="151">
        <v>0</v>
      </c>
      <c r="D71" s="151">
        <v>0</v>
      </c>
      <c r="E71" s="151">
        <v>0</v>
      </c>
      <c r="F71" s="149"/>
      <c r="G71" s="150">
        <v>0</v>
      </c>
      <c r="H71" s="151">
        <v>0</v>
      </c>
      <c r="I71" s="149">
        <v>0</v>
      </c>
      <c r="J71"/>
      <c r="K71"/>
      <c r="L71" s="32"/>
    </row>
    <row r="72" spans="1:12" ht="15.75">
      <c r="A72" s="211" t="s">
        <v>66</v>
      </c>
      <c r="B72" s="148">
        <v>0</v>
      </c>
      <c r="C72" s="151">
        <v>0</v>
      </c>
      <c r="D72" s="151">
        <v>0</v>
      </c>
      <c r="E72" s="151">
        <v>0</v>
      </c>
      <c r="F72" s="149"/>
      <c r="G72" s="150">
        <v>0</v>
      </c>
      <c r="H72" s="151">
        <v>0</v>
      </c>
      <c r="I72" s="149">
        <v>0</v>
      </c>
      <c r="J72" s="37"/>
      <c r="K72" s="37"/>
      <c r="L72" s="32"/>
    </row>
    <row r="73" spans="1:13" ht="15.75">
      <c r="A73" s="211" t="s">
        <v>17</v>
      </c>
      <c r="B73" s="148">
        <v>689847880.59</v>
      </c>
      <c r="C73" s="151">
        <v>6654580</v>
      </c>
      <c r="D73" s="151">
        <v>4714580</v>
      </c>
      <c r="E73" s="151">
        <v>4714580</v>
      </c>
      <c r="F73" s="149"/>
      <c r="G73" s="150">
        <v>0</v>
      </c>
      <c r="H73" s="151">
        <v>0</v>
      </c>
      <c r="I73" s="149">
        <v>0</v>
      </c>
      <c r="J73" s="46"/>
      <c r="K73" s="46"/>
      <c r="L73" s="46"/>
      <c r="M73" s="22"/>
    </row>
    <row r="74" spans="1:13" ht="15.75">
      <c r="A74" s="209" t="s">
        <v>67</v>
      </c>
      <c r="B74" s="148">
        <v>1163114016.86</v>
      </c>
      <c r="C74" s="151">
        <v>128422053.81</v>
      </c>
      <c r="D74" s="151">
        <v>128398799.91</v>
      </c>
      <c r="E74" s="151">
        <v>128365818.13</v>
      </c>
      <c r="F74" s="149"/>
      <c r="G74" s="150">
        <v>158463.05</v>
      </c>
      <c r="H74" s="151">
        <v>0</v>
      </c>
      <c r="I74" s="149">
        <v>7146298.05</v>
      </c>
      <c r="J74" s="46"/>
      <c r="K74" s="46"/>
      <c r="L74" s="46"/>
      <c r="M74" s="46"/>
    </row>
    <row r="75" spans="1:13" ht="15.75">
      <c r="A75" s="208" t="s">
        <v>68</v>
      </c>
      <c r="B75" s="144">
        <f>B67-B70-B71-B72-B74</f>
        <v>10742117246.19</v>
      </c>
      <c r="C75" s="246">
        <f>C67-C70-C71-C72-C74</f>
        <v>2295571435.56</v>
      </c>
      <c r="D75" s="246">
        <f>D67-D70-D71-D72-D74</f>
        <v>553623087.1</v>
      </c>
      <c r="E75" s="246">
        <f>E67-E70-E71-E72-E74</f>
        <v>509614465.18999994</v>
      </c>
      <c r="F75" s="145"/>
      <c r="G75" s="152">
        <f>G67-G70-G71-G72-G74</f>
        <v>211847343.61</v>
      </c>
      <c r="H75" s="246">
        <f>H67-H70-H71-H72-H74</f>
        <v>5391181.59</v>
      </c>
      <c r="I75" s="145">
        <f>I67-I70-I71-I72-I74</f>
        <v>74490485.49</v>
      </c>
      <c r="J75" s="46"/>
      <c r="K75" s="46"/>
      <c r="L75" s="46"/>
      <c r="M75" s="46"/>
    </row>
    <row r="76" spans="1:13" ht="15.75">
      <c r="A76" s="208" t="s">
        <v>69</v>
      </c>
      <c r="B76" s="249">
        <v>2450745443</v>
      </c>
      <c r="C76" s="247"/>
      <c r="D76" s="247"/>
      <c r="E76" s="247"/>
      <c r="F76" s="358"/>
      <c r="G76" s="359"/>
      <c r="H76" s="247"/>
      <c r="I76" s="244"/>
      <c r="J76" s="46"/>
      <c r="K76" s="46"/>
      <c r="L76" s="46"/>
      <c r="M76" s="46"/>
    </row>
    <row r="77" spans="1:13" ht="15.75">
      <c r="A77" s="65" t="s">
        <v>70</v>
      </c>
      <c r="B77" s="153">
        <f>B66+B75+B76</f>
        <v>91392170241.90001</v>
      </c>
      <c r="C77" s="154">
        <f>C66+C75+C76</f>
        <v>31597506776.64</v>
      </c>
      <c r="D77" s="154">
        <f>D66+D75+D76</f>
        <v>22185312203.579998</v>
      </c>
      <c r="E77" s="154">
        <f>E66+E75+E76</f>
        <v>19606469018.04</v>
      </c>
      <c r="F77" s="154"/>
      <c r="G77" s="155">
        <f>G66+G75+F76</f>
        <v>1462300191.04</v>
      </c>
      <c r="H77" s="154">
        <f>H66+H75+H76</f>
        <v>15337988.56</v>
      </c>
      <c r="I77" s="156">
        <f>I66+I75+I76</f>
        <v>319890771.28999996</v>
      </c>
      <c r="J77" s="109"/>
      <c r="K77" s="109"/>
      <c r="L77" s="108"/>
      <c r="M77" s="22"/>
    </row>
    <row r="78" spans="1:13" ht="5.25" customHeight="1">
      <c r="A78" s="38"/>
      <c r="B78" s="40"/>
      <c r="C78" s="40"/>
      <c r="D78" s="40"/>
      <c r="E78" s="40"/>
      <c r="F78" s="40"/>
      <c r="G78" s="40"/>
      <c r="H78" s="46"/>
      <c r="I78" s="42"/>
      <c r="J78" s="46">
        <f>J76-J77</f>
        <v>0</v>
      </c>
      <c r="K78" s="46"/>
      <c r="L78" s="46">
        <f>L76-L77</f>
        <v>0</v>
      </c>
      <c r="M78" s="46">
        <f>M76-M77</f>
        <v>0</v>
      </c>
    </row>
    <row r="79" spans="1:12" ht="15.75">
      <c r="A79" s="65" t="s">
        <v>71</v>
      </c>
      <c r="B79" s="66"/>
      <c r="C79" s="67"/>
      <c r="D79" s="67"/>
      <c r="E79" s="67"/>
      <c r="F79" s="67"/>
      <c r="G79" s="67"/>
      <c r="H79" s="67"/>
      <c r="I79" s="187">
        <f>I53-(E77+G77+I77)</f>
        <v>7999860905.069996</v>
      </c>
      <c r="J79" s="32"/>
      <c r="K79" s="32"/>
      <c r="L79" s="34"/>
    </row>
    <row r="80" spans="1:12" ht="5.25" customHeight="1">
      <c r="A80" s="38"/>
      <c r="B80" s="40"/>
      <c r="C80" s="40"/>
      <c r="D80" s="40"/>
      <c r="E80" s="40"/>
      <c r="F80" s="41"/>
      <c r="G80" s="41"/>
      <c r="H80" s="32"/>
      <c r="I80" s="42"/>
      <c r="J80" s="32"/>
      <c r="K80" s="32"/>
      <c r="L80" s="34"/>
    </row>
    <row r="81" spans="1:12" ht="15.75">
      <c r="A81" s="335" t="s">
        <v>72</v>
      </c>
      <c r="B81" s="375" t="s">
        <v>19</v>
      </c>
      <c r="C81" s="335"/>
      <c r="D81" s="335"/>
      <c r="E81" s="335"/>
      <c r="F81" s="335"/>
      <c r="G81" s="335"/>
      <c r="H81" s="335"/>
      <c r="I81" s="335"/>
      <c r="J81" s="32"/>
      <c r="K81" s="32"/>
      <c r="L81" s="34"/>
    </row>
    <row r="82" spans="1:12" ht="15.75">
      <c r="A82" s="336"/>
      <c r="B82" s="376"/>
      <c r="C82" s="377"/>
      <c r="D82" s="377"/>
      <c r="E82" s="377"/>
      <c r="F82" s="377"/>
      <c r="G82" s="377"/>
      <c r="H82" s="377"/>
      <c r="I82" s="377"/>
      <c r="J82" s="32"/>
      <c r="K82" s="32"/>
      <c r="L82" s="34"/>
    </row>
    <row r="83" spans="1:13" ht="15.75">
      <c r="A83" s="204" t="s">
        <v>173</v>
      </c>
      <c r="B83" s="175"/>
      <c r="C83" s="176"/>
      <c r="D83" s="176"/>
      <c r="E83" s="176"/>
      <c r="F83" s="176"/>
      <c r="G83" s="176"/>
      <c r="H83" s="176"/>
      <c r="I83" s="177">
        <v>2459008000</v>
      </c>
      <c r="J83" s="379"/>
      <c r="K83" s="379"/>
      <c r="L83" s="379"/>
      <c r="M83" s="379"/>
    </row>
    <row r="84" spans="1:12" ht="5.25" customHeight="1">
      <c r="A84" s="26"/>
      <c r="B84" s="139"/>
      <c r="C84" s="139"/>
      <c r="D84" s="139"/>
      <c r="E84" s="139"/>
      <c r="F84" s="139"/>
      <c r="G84" s="139"/>
      <c r="H84" s="139"/>
      <c r="I84" s="139"/>
      <c r="J84" s="32"/>
      <c r="K84" s="32"/>
      <c r="L84" s="34"/>
    </row>
    <row r="85" spans="1:17" ht="15.75" customHeight="1">
      <c r="A85" s="338" t="s">
        <v>73</v>
      </c>
      <c r="B85" s="352" t="str">
        <f>C15</f>
        <v>Até Abril/2022</v>
      </c>
      <c r="C85" s="353"/>
      <c r="D85" s="353"/>
      <c r="E85" s="353"/>
      <c r="F85" s="353"/>
      <c r="G85" s="353"/>
      <c r="H85" s="353"/>
      <c r="I85" s="353"/>
      <c r="L85" s="270"/>
      <c r="M85" s="270"/>
      <c r="N85" s="270"/>
      <c r="O85" s="270"/>
      <c r="P85" s="270"/>
      <c r="Q85" s="270"/>
    </row>
    <row r="86" spans="1:17" ht="15.75">
      <c r="A86" s="339"/>
      <c r="B86" s="341" t="s">
        <v>74</v>
      </c>
      <c r="C86" s="342"/>
      <c r="D86" s="342"/>
      <c r="E86" s="342"/>
      <c r="F86" s="342"/>
      <c r="G86" s="342"/>
      <c r="H86" s="342"/>
      <c r="I86" s="342"/>
      <c r="J86" s="57"/>
      <c r="K86" s="57"/>
      <c r="L86" s="270"/>
      <c r="M86" s="270"/>
      <c r="N86" s="270"/>
      <c r="O86" s="270"/>
      <c r="P86" s="270"/>
      <c r="Q86" s="270"/>
    </row>
    <row r="87" spans="1:17" ht="15.75">
      <c r="A87" s="340"/>
      <c r="B87" s="343"/>
      <c r="C87" s="344"/>
      <c r="D87" s="344"/>
      <c r="E87" s="344"/>
      <c r="F87" s="344"/>
      <c r="G87" s="344"/>
      <c r="H87" s="344"/>
      <c r="I87" s="344"/>
      <c r="J87" s="125"/>
      <c r="K87" s="125"/>
      <c r="L87" s="270"/>
      <c r="M87" s="270"/>
      <c r="N87" s="270"/>
      <c r="O87" s="270"/>
      <c r="P87" s="270"/>
      <c r="Q87" s="270"/>
    </row>
    <row r="88" spans="1:17" ht="15.75">
      <c r="A88" s="205" t="s">
        <v>106</v>
      </c>
      <c r="B88" s="178"/>
      <c r="C88" s="179"/>
      <c r="D88" s="179"/>
      <c r="E88" s="179"/>
      <c r="F88" s="157"/>
      <c r="G88" s="157"/>
      <c r="H88" s="157"/>
      <c r="I88" s="180">
        <v>1592217934.74</v>
      </c>
      <c r="J88" s="126"/>
      <c r="K88" s="126"/>
      <c r="L88" s="270"/>
      <c r="M88" s="270"/>
      <c r="N88" s="270"/>
      <c r="O88" s="270"/>
      <c r="P88" s="270"/>
      <c r="Q88" s="270"/>
    </row>
    <row r="89" spans="1:17" ht="15.75">
      <c r="A89" s="206" t="s">
        <v>107</v>
      </c>
      <c r="B89" s="181"/>
      <c r="C89" s="182"/>
      <c r="D89" s="182"/>
      <c r="E89" s="182"/>
      <c r="F89" s="183"/>
      <c r="G89" s="183"/>
      <c r="H89" s="183"/>
      <c r="I89" s="184">
        <v>8552341181.99</v>
      </c>
      <c r="J89" s="126"/>
      <c r="K89" s="126"/>
      <c r="L89" s="270"/>
      <c r="M89" s="270"/>
      <c r="N89" s="270"/>
      <c r="O89" s="270"/>
      <c r="P89" s="270"/>
      <c r="Q89" s="270"/>
    </row>
    <row r="90" spans="1:12" ht="5.25" customHeight="1">
      <c r="A90" s="26"/>
      <c r="B90" s="139"/>
      <c r="C90" s="139"/>
      <c r="D90" s="139"/>
      <c r="E90" s="139"/>
      <c r="F90" s="139"/>
      <c r="G90" s="139"/>
      <c r="H90" s="139"/>
      <c r="I90" s="139"/>
      <c r="J90" s="382"/>
      <c r="K90" s="32"/>
      <c r="L90" s="34"/>
    </row>
    <row r="91" spans="1:12" ht="15.75">
      <c r="A91" s="68" t="s">
        <v>75</v>
      </c>
      <c r="B91" s="185"/>
      <c r="C91" s="186"/>
      <c r="D91" s="186"/>
      <c r="E91" s="186"/>
      <c r="F91" s="186"/>
      <c r="G91" s="186"/>
      <c r="H91" s="186"/>
      <c r="I91" s="187">
        <f>I79+(I88-I89)</f>
        <v>1039737657.8199959</v>
      </c>
      <c r="J91" s="127"/>
      <c r="K91" s="127"/>
      <c r="L91" s="34"/>
    </row>
    <row r="92" spans="1:12" ht="5.25" customHeight="1">
      <c r="A92" s="26"/>
      <c r="B92" s="139"/>
      <c r="C92" s="139"/>
      <c r="D92" s="139"/>
      <c r="E92" s="139"/>
      <c r="F92" s="139"/>
      <c r="G92" s="139"/>
      <c r="H92" s="139"/>
      <c r="I92" s="139"/>
      <c r="J92" s="118"/>
      <c r="K92" s="118"/>
      <c r="L92" s="34"/>
    </row>
    <row r="93" spans="1:12" ht="15.75">
      <c r="A93" s="335" t="s">
        <v>76</v>
      </c>
      <c r="B93" s="341" t="s">
        <v>19</v>
      </c>
      <c r="C93" s="342"/>
      <c r="D93" s="342"/>
      <c r="E93" s="342"/>
      <c r="F93" s="342"/>
      <c r="G93" s="342"/>
      <c r="H93" s="342"/>
      <c r="I93" s="342"/>
      <c r="J93" s="46"/>
      <c r="K93" s="46"/>
      <c r="L93" s="34"/>
    </row>
    <row r="94" spans="1:12" ht="15.75">
      <c r="A94" s="336"/>
      <c r="B94" s="343"/>
      <c r="C94" s="344"/>
      <c r="D94" s="344"/>
      <c r="E94" s="344"/>
      <c r="F94" s="344"/>
      <c r="G94" s="344"/>
      <c r="H94" s="344"/>
      <c r="I94" s="344"/>
      <c r="J94" s="32"/>
      <c r="K94" s="32"/>
      <c r="L94" s="34"/>
    </row>
    <row r="95" spans="1:13" ht="15.75">
      <c r="A95" s="207" t="s">
        <v>173</v>
      </c>
      <c r="B95" s="188"/>
      <c r="C95" s="189"/>
      <c r="D95" s="189"/>
      <c r="E95" s="189"/>
      <c r="F95" s="189"/>
      <c r="G95" s="189"/>
      <c r="H95" s="189"/>
      <c r="I95" s="177">
        <f>-6790945000</f>
        <v>-6790945000</v>
      </c>
      <c r="J95" s="381"/>
      <c r="K95" s="381"/>
      <c r="L95" s="381"/>
      <c r="M95" s="381"/>
    </row>
    <row r="96" spans="1:12" ht="5.25" customHeight="1">
      <c r="A96" s="44"/>
      <c r="B96" s="27"/>
      <c r="C96" s="27"/>
      <c r="D96" s="27"/>
      <c r="E96" s="27"/>
      <c r="F96" s="27"/>
      <c r="G96" s="27"/>
      <c r="H96" s="27"/>
      <c r="I96" s="27"/>
      <c r="J96" s="32"/>
      <c r="K96" s="32"/>
      <c r="L96" s="34"/>
    </row>
    <row r="97" spans="1:14" ht="15.75">
      <c r="A97" s="348" t="s">
        <v>77</v>
      </c>
      <c r="B97" s="348"/>
      <c r="C97" s="348"/>
      <c r="D97" s="348"/>
      <c r="E97" s="348"/>
      <c r="F97" s="348"/>
      <c r="G97" s="348"/>
      <c r="H97" s="348"/>
      <c r="I97" s="348"/>
      <c r="J97" s="190"/>
      <c r="K97" s="190"/>
      <c r="L97" s="190"/>
      <c r="M97" s="190"/>
      <c r="N97" s="190"/>
    </row>
    <row r="98" spans="1:14" ht="15.75">
      <c r="A98" s="274"/>
      <c r="B98" s="274"/>
      <c r="C98" s="274"/>
      <c r="D98" s="274"/>
      <c r="E98" s="274"/>
      <c r="F98" s="274"/>
      <c r="G98" s="274"/>
      <c r="H98" s="274"/>
      <c r="I98" s="274"/>
      <c r="J98" s="190"/>
      <c r="K98" s="190"/>
      <c r="L98" s="190"/>
      <c r="M98" s="190"/>
      <c r="N98" s="190"/>
    </row>
    <row r="99" spans="1:14" ht="15.75">
      <c r="A99" s="272" t="s">
        <v>79</v>
      </c>
      <c r="B99" s="325" t="s">
        <v>78</v>
      </c>
      <c r="C99" s="326"/>
      <c r="D99" s="326"/>
      <c r="E99" s="326"/>
      <c r="F99" s="326"/>
      <c r="G99" s="326"/>
      <c r="H99" s="326"/>
      <c r="I99" s="326"/>
      <c r="J99" s="241"/>
      <c r="K99" s="190"/>
      <c r="L99" s="190"/>
      <c r="M99" s="190"/>
      <c r="N99" s="190"/>
    </row>
    <row r="100" spans="1:14" ht="15.75">
      <c r="A100" s="273"/>
      <c r="B100" s="325" t="s">
        <v>179</v>
      </c>
      <c r="C100" s="326"/>
      <c r="D100" s="326"/>
      <c r="E100" s="326"/>
      <c r="F100" s="369" t="s">
        <v>181</v>
      </c>
      <c r="G100" s="370"/>
      <c r="H100" s="370"/>
      <c r="I100" s="370"/>
      <c r="J100" s="241"/>
      <c r="K100" s="190"/>
      <c r="L100" s="190"/>
      <c r="M100" s="190"/>
      <c r="N100" s="190"/>
    </row>
    <row r="101" spans="1:14" ht="15.75">
      <c r="A101" s="274"/>
      <c r="B101" s="331" t="s">
        <v>29</v>
      </c>
      <c r="C101" s="332"/>
      <c r="D101" s="332"/>
      <c r="E101" s="332"/>
      <c r="F101" s="365" t="s">
        <v>31</v>
      </c>
      <c r="G101" s="366"/>
      <c r="H101" s="366"/>
      <c r="I101" s="366"/>
      <c r="J101" s="241"/>
      <c r="K101" s="190"/>
      <c r="L101" s="190"/>
      <c r="M101" s="190"/>
      <c r="N101" s="190"/>
    </row>
    <row r="102" spans="1:13" ht="15.75">
      <c r="A102" s="203" t="s">
        <v>80</v>
      </c>
      <c r="B102" s="79"/>
      <c r="C102" s="80"/>
      <c r="D102" s="80"/>
      <c r="E102" s="160">
        <f>184129078140.48</f>
        <v>184129078140.48</v>
      </c>
      <c r="F102" s="161"/>
      <c r="G102" s="162"/>
      <c r="H102" s="162"/>
      <c r="I102" s="163">
        <v>185950363407.45</v>
      </c>
      <c r="J102" s="216"/>
      <c r="K102" s="216"/>
      <c r="L102" s="252"/>
      <c r="M102" s="252"/>
    </row>
    <row r="103" spans="1:13" ht="15.75">
      <c r="A103" s="203" t="s">
        <v>81</v>
      </c>
      <c r="B103" s="36"/>
      <c r="C103" s="29"/>
      <c r="D103" s="29"/>
      <c r="E103" s="164">
        <f>E104+E108</f>
        <v>20308157081.24</v>
      </c>
      <c r="F103" s="165"/>
      <c r="G103" s="166"/>
      <c r="H103" s="166"/>
      <c r="I103" s="166">
        <f>I104+I108</f>
        <v>27353232412.589996</v>
      </c>
      <c r="J103" s="216"/>
      <c r="K103" s="216"/>
      <c r="L103" s="252"/>
      <c r="M103" s="252"/>
    </row>
    <row r="104" spans="1:13" ht="15.75">
      <c r="A104" s="203" t="s">
        <v>82</v>
      </c>
      <c r="B104" s="36"/>
      <c r="C104" s="29"/>
      <c r="D104" s="29"/>
      <c r="E104" s="164">
        <f>IF(E105&lt;E106,0,(E105-E106-E107))</f>
        <v>12513899561.470001</v>
      </c>
      <c r="F104" s="165"/>
      <c r="G104" s="166"/>
      <c r="H104" s="166"/>
      <c r="I104" s="166">
        <f>IF(I105&lt;I106,0,(I105-I106-I107))</f>
        <v>19622246115.329994</v>
      </c>
      <c r="J104" s="216"/>
      <c r="K104" s="216"/>
      <c r="L104" s="252"/>
      <c r="M104" s="252"/>
    </row>
    <row r="105" spans="1:13" ht="15.75">
      <c r="A105" s="203" t="s">
        <v>83</v>
      </c>
      <c r="B105" s="81"/>
      <c r="C105" s="44"/>
      <c r="D105" s="44"/>
      <c r="E105" s="164">
        <f>22709802339.2</f>
        <v>22709802339.2</v>
      </c>
      <c r="F105" s="167"/>
      <c r="G105" s="168"/>
      <c r="H105" s="168"/>
      <c r="I105" s="166">
        <v>30772586673.62</v>
      </c>
      <c r="J105" s="216"/>
      <c r="K105" s="216"/>
      <c r="L105" s="252"/>
      <c r="M105" s="252"/>
    </row>
    <row r="106" spans="1:13" ht="15.75">
      <c r="A106" s="203" t="s">
        <v>84</v>
      </c>
      <c r="B106" s="81"/>
      <c r="C106" s="44"/>
      <c r="D106" s="44"/>
      <c r="E106" s="164">
        <f>10195902777.73</f>
        <v>10195902777.73</v>
      </c>
      <c r="F106" s="169"/>
      <c r="G106" s="168"/>
      <c r="H106" s="168"/>
      <c r="I106" s="166">
        <v>8361304963.820002</v>
      </c>
      <c r="J106" s="216"/>
      <c r="K106" s="216"/>
      <c r="L106" s="252"/>
      <c r="M106" s="252"/>
    </row>
    <row r="107" spans="1:14" ht="15.75">
      <c r="A107" s="256" t="s">
        <v>174</v>
      </c>
      <c r="B107" s="85"/>
      <c r="C107" s="44"/>
      <c r="D107" s="44"/>
      <c r="E107" s="164">
        <v>0</v>
      </c>
      <c r="F107" s="169"/>
      <c r="G107" s="168"/>
      <c r="H107" s="168"/>
      <c r="I107" s="166">
        <v>2789035594.4700003</v>
      </c>
      <c r="J107" s="380"/>
      <c r="K107" s="380"/>
      <c r="L107" s="252"/>
      <c r="M107" s="252"/>
      <c r="N107" s="242"/>
    </row>
    <row r="108" spans="1:14" ht="15.75">
      <c r="A108" s="203" t="s">
        <v>85</v>
      </c>
      <c r="B108" s="81"/>
      <c r="C108" s="44"/>
      <c r="D108" s="44"/>
      <c r="E108" s="164">
        <f>7794257519.77</f>
        <v>7794257519.77</v>
      </c>
      <c r="F108" s="169"/>
      <c r="G108" s="168"/>
      <c r="H108" s="168"/>
      <c r="I108" s="166">
        <v>7730986297.26</v>
      </c>
      <c r="J108"/>
      <c r="K108"/>
      <c r="L108" s="253"/>
      <c r="M108" s="252"/>
      <c r="N108" s="233"/>
    </row>
    <row r="109" spans="1:13" ht="15.75">
      <c r="A109" s="203" t="s">
        <v>86</v>
      </c>
      <c r="B109" s="82"/>
      <c r="C109" s="83"/>
      <c r="D109" s="83"/>
      <c r="E109" s="170">
        <f>E102-E103</f>
        <v>163820921059.24002</v>
      </c>
      <c r="F109" s="171"/>
      <c r="G109" s="172"/>
      <c r="H109" s="172"/>
      <c r="I109" s="172">
        <f>I102-I103</f>
        <v>158597130994.86002</v>
      </c>
      <c r="J109" s="216"/>
      <c r="K109" s="216"/>
      <c r="L109" s="252"/>
      <c r="M109" s="252"/>
    </row>
    <row r="110" spans="1:13" ht="15.75">
      <c r="A110" s="71" t="s">
        <v>87</v>
      </c>
      <c r="B110" s="66"/>
      <c r="C110" s="67"/>
      <c r="D110" s="67"/>
      <c r="E110" s="173"/>
      <c r="F110" s="173"/>
      <c r="G110" s="173"/>
      <c r="H110" s="173"/>
      <c r="I110" s="187">
        <f>E109-I109</f>
        <v>5223790064.380005</v>
      </c>
      <c r="J110" s="45"/>
      <c r="K110" s="45"/>
      <c r="L110" s="254"/>
      <c r="M110" s="255"/>
    </row>
    <row r="111" spans="1:12" ht="5.25" customHeight="1">
      <c r="A111" s="44"/>
      <c r="B111" s="27"/>
      <c r="C111" s="27"/>
      <c r="D111" s="27"/>
      <c r="E111" s="174"/>
      <c r="F111" s="174"/>
      <c r="G111" s="174"/>
      <c r="H111" s="174"/>
      <c r="I111" s="174"/>
      <c r="J111" s="46"/>
      <c r="K111" s="46"/>
      <c r="L111" s="34"/>
    </row>
    <row r="112" spans="1:12" ht="15.75">
      <c r="A112" s="272" t="s">
        <v>88</v>
      </c>
      <c r="B112" s="371" t="str">
        <f>C15</f>
        <v>Até Abril/2022</v>
      </c>
      <c r="C112" s="348"/>
      <c r="D112" s="348"/>
      <c r="E112" s="348"/>
      <c r="F112" s="348"/>
      <c r="G112" s="348"/>
      <c r="H112" s="348"/>
      <c r="I112" s="348"/>
      <c r="J112" s="364"/>
      <c r="K112" s="120"/>
      <c r="L112" s="34"/>
    </row>
    <row r="113" spans="1:15" ht="15.75">
      <c r="A113" s="327"/>
      <c r="B113" s="372"/>
      <c r="C113" s="273"/>
      <c r="D113" s="273"/>
      <c r="E113" s="273"/>
      <c r="F113" s="273"/>
      <c r="G113" s="273"/>
      <c r="H113" s="273"/>
      <c r="I113" s="273"/>
      <c r="J113" s="364"/>
      <c r="K113" s="120"/>
      <c r="M113" s="47"/>
      <c r="N113" s="47"/>
      <c r="O113" s="47"/>
    </row>
    <row r="114" spans="1:16" ht="15.75">
      <c r="A114" s="328"/>
      <c r="B114" s="374"/>
      <c r="C114" s="274"/>
      <c r="D114" s="274"/>
      <c r="E114" s="274"/>
      <c r="F114" s="274"/>
      <c r="G114" s="274"/>
      <c r="H114" s="274"/>
      <c r="I114" s="274"/>
      <c r="J114" s="364"/>
      <c r="K114" s="120"/>
      <c r="L114" s="354"/>
      <c r="M114" s="354"/>
      <c r="N114" s="354"/>
      <c r="O114" s="354"/>
      <c r="P114" s="354"/>
    </row>
    <row r="115" spans="1:17" ht="15.75">
      <c r="A115" s="201" t="s">
        <v>89</v>
      </c>
      <c r="B115" s="17"/>
      <c r="E115" s="48"/>
      <c r="F115" s="48"/>
      <c r="G115" s="17"/>
      <c r="H115" s="17"/>
      <c r="I115" s="157">
        <f>E106-I106</f>
        <v>1834597813.909998</v>
      </c>
      <c r="J115" s="50"/>
      <c r="K115" s="50"/>
      <c r="L115" s="354"/>
      <c r="M115" s="354"/>
      <c r="N115" s="354"/>
      <c r="O115" s="354"/>
      <c r="P115" s="354"/>
      <c r="Q115" s="51"/>
    </row>
    <row r="116" spans="1:17" ht="15.75">
      <c r="A116" s="202" t="s">
        <v>90</v>
      </c>
      <c r="B116" s="17"/>
      <c r="E116" s="48"/>
      <c r="F116" s="48"/>
      <c r="G116" s="17"/>
      <c r="H116" s="17"/>
      <c r="I116" s="157">
        <f>I44</f>
        <v>0</v>
      </c>
      <c r="J116" s="50"/>
      <c r="K116" s="50"/>
      <c r="L116" s="354"/>
      <c r="M116" s="354"/>
      <c r="N116" s="354"/>
      <c r="O116" s="354"/>
      <c r="P116" s="354"/>
      <c r="Q116" s="51"/>
    </row>
    <row r="117" spans="1:17" ht="15.75" customHeight="1">
      <c r="A117" s="202" t="s">
        <v>91</v>
      </c>
      <c r="B117" s="17"/>
      <c r="E117" s="48"/>
      <c r="F117" s="48"/>
      <c r="G117" s="17"/>
      <c r="H117" s="17"/>
      <c r="I117" s="193">
        <v>1098051831.61</v>
      </c>
      <c r="J117" s="234"/>
      <c r="K117" s="234"/>
      <c r="L117" s="354"/>
      <c r="M117" s="354"/>
      <c r="N117" s="354"/>
      <c r="O117" s="354"/>
      <c r="P117" s="354"/>
      <c r="Q117" s="52"/>
    </row>
    <row r="118" spans="1:17" ht="15.75">
      <c r="A118" s="202" t="s">
        <v>104</v>
      </c>
      <c r="B118" s="17"/>
      <c r="E118" s="48"/>
      <c r="F118" s="48"/>
      <c r="G118" s="17"/>
      <c r="H118" s="17"/>
      <c r="I118" s="157">
        <v>1898575215.33</v>
      </c>
      <c r="J118" s="53"/>
      <c r="K118" s="53"/>
      <c r="L118" s="354"/>
      <c r="M118" s="354"/>
      <c r="N118" s="354"/>
      <c r="O118" s="354"/>
      <c r="P118" s="354"/>
      <c r="Q118" s="54"/>
    </row>
    <row r="119" spans="1:17" ht="15.75">
      <c r="A119" s="202" t="s">
        <v>105</v>
      </c>
      <c r="B119" s="17"/>
      <c r="E119" s="48"/>
      <c r="F119" s="48"/>
      <c r="G119" s="17"/>
      <c r="H119" s="17"/>
      <c r="I119" s="193">
        <v>0</v>
      </c>
      <c r="J119" s="124"/>
      <c r="K119" s="53"/>
      <c r="L119" s="354"/>
      <c r="M119" s="354"/>
      <c r="N119" s="354"/>
      <c r="O119" s="354"/>
      <c r="P119" s="354"/>
      <c r="Q119" s="54"/>
    </row>
    <row r="120" spans="1:17" ht="15.75">
      <c r="A120" s="250" t="s">
        <v>138</v>
      </c>
      <c r="B120" s="243"/>
      <c r="C120" s="243"/>
      <c r="D120" s="243"/>
      <c r="E120" s="48"/>
      <c r="F120" s="48"/>
      <c r="G120" s="243"/>
      <c r="H120" s="243"/>
      <c r="I120" s="157">
        <v>0</v>
      </c>
      <c r="J120" s="383"/>
      <c r="K120" s="383"/>
      <c r="L120" s="354"/>
      <c r="M120" s="354"/>
      <c r="N120" s="354"/>
      <c r="O120" s="354"/>
      <c r="P120" s="354"/>
      <c r="Q120" s="54"/>
    </row>
    <row r="121" spans="1:17" ht="15.75">
      <c r="A121" s="202" t="s">
        <v>140</v>
      </c>
      <c r="B121" s="17"/>
      <c r="E121" s="48"/>
      <c r="F121" s="48"/>
      <c r="G121" s="17"/>
      <c r="H121" s="17"/>
      <c r="I121" s="157">
        <v>-5346081639.590011</v>
      </c>
      <c r="J121" s="85"/>
      <c r="K121" s="85"/>
      <c r="L121" s="354"/>
      <c r="M121" s="354"/>
      <c r="N121" s="354"/>
      <c r="O121" s="354"/>
      <c r="P121" s="354"/>
      <c r="Q121" s="51"/>
    </row>
    <row r="122" spans="1:17" ht="31.5">
      <c r="A122" s="70" t="s">
        <v>142</v>
      </c>
      <c r="B122" s="71"/>
      <c r="C122" s="68"/>
      <c r="D122" s="68"/>
      <c r="E122" s="68"/>
      <c r="F122" s="68"/>
      <c r="G122" s="68"/>
      <c r="H122" s="68"/>
      <c r="I122" s="158">
        <f>I110-I115-I116+I117+I118-I119+I121</f>
        <v>1039737657.8199959</v>
      </c>
      <c r="J122" s="84"/>
      <c r="K122" s="84"/>
      <c r="L122" s="85"/>
      <c r="M122" s="51"/>
      <c r="N122" s="51"/>
      <c r="O122" s="51"/>
      <c r="P122" s="51"/>
      <c r="Q122" s="51"/>
    </row>
    <row r="123" spans="1:12" ht="5.25" customHeight="1">
      <c r="A123" s="17"/>
      <c r="B123" s="17"/>
      <c r="E123" s="17"/>
      <c r="F123" s="17"/>
      <c r="G123" s="17"/>
      <c r="H123" s="17"/>
      <c r="I123" s="157"/>
      <c r="J123" s="32"/>
      <c r="K123" s="32"/>
      <c r="L123" s="34"/>
    </row>
    <row r="124" spans="1:13" ht="15.75">
      <c r="A124" s="68" t="s">
        <v>143</v>
      </c>
      <c r="B124" s="69"/>
      <c r="C124" s="72"/>
      <c r="D124" s="72"/>
      <c r="E124" s="72"/>
      <c r="F124" s="72"/>
      <c r="G124" s="72"/>
      <c r="H124" s="72"/>
      <c r="I124" s="159">
        <f>I122-(I88-I89)</f>
        <v>7999860905.069996</v>
      </c>
      <c r="J124" s="46"/>
      <c r="K124" s="46"/>
      <c r="L124" s="34"/>
      <c r="M124" s="115"/>
    </row>
    <row r="125" spans="1:12" ht="5.25" customHeight="1">
      <c r="A125" s="20"/>
      <c r="C125" s="103"/>
      <c r="D125" s="103"/>
      <c r="I125" s="104"/>
      <c r="J125" s="46"/>
      <c r="K125" s="46"/>
      <c r="L125" s="34"/>
    </row>
    <row r="126" spans="1:12" ht="15.75">
      <c r="A126" s="323" t="s">
        <v>92</v>
      </c>
      <c r="B126" s="316" t="s">
        <v>93</v>
      </c>
      <c r="C126" s="317"/>
      <c r="D126" s="317"/>
      <c r="E126" s="317"/>
      <c r="F126" s="317"/>
      <c r="G126" s="317"/>
      <c r="H126" s="317"/>
      <c r="I126" s="317"/>
      <c r="J126" s="55"/>
      <c r="K126" s="55"/>
      <c r="L126" s="34"/>
    </row>
    <row r="127" spans="1:12" ht="15.75">
      <c r="A127" s="324"/>
      <c r="B127" s="318"/>
      <c r="C127" s="319"/>
      <c r="D127" s="319"/>
      <c r="E127" s="319"/>
      <c r="F127" s="319"/>
      <c r="G127" s="319"/>
      <c r="H127" s="319"/>
      <c r="I127" s="319"/>
      <c r="J127" s="32"/>
      <c r="K127" s="32"/>
      <c r="L127" s="34"/>
    </row>
    <row r="128" spans="1:12" ht="15.75">
      <c r="A128" s="197" t="s">
        <v>18</v>
      </c>
      <c r="B128" s="56"/>
      <c r="C128" s="57"/>
      <c r="D128" s="57"/>
      <c r="E128" s="57"/>
      <c r="F128" s="57"/>
      <c r="G128" s="57"/>
      <c r="H128" s="57"/>
      <c r="I128" s="157">
        <f>I129+I130</f>
        <v>5990202043.82</v>
      </c>
      <c r="J128" s="32"/>
      <c r="K128" s="32"/>
      <c r="L128" s="34"/>
    </row>
    <row r="129" spans="1:12" ht="15.75">
      <c r="A129" s="198" t="s">
        <v>102</v>
      </c>
      <c r="B129" s="58"/>
      <c r="C129" s="44"/>
      <c r="D129" s="44"/>
      <c r="E129" s="44"/>
      <c r="F129" s="44"/>
      <c r="G129" s="44"/>
      <c r="H129" s="44"/>
      <c r="I129" s="49">
        <v>0</v>
      </c>
      <c r="J129" s="32"/>
      <c r="K129" s="32"/>
      <c r="L129" s="34"/>
    </row>
    <row r="130" spans="1:12" ht="31.5">
      <c r="A130" s="199" t="s">
        <v>94</v>
      </c>
      <c r="B130" s="58"/>
      <c r="C130" s="44"/>
      <c r="D130" s="44"/>
      <c r="E130" s="44"/>
      <c r="F130" s="44"/>
      <c r="G130" s="44"/>
      <c r="H130" s="44"/>
      <c r="I130" s="193">
        <f>5990202043.82</f>
        <v>5990202043.82</v>
      </c>
      <c r="J130" s="110"/>
      <c r="K130" s="110"/>
      <c r="L130" s="34"/>
    </row>
    <row r="131" spans="1:12" ht="15.75">
      <c r="A131" s="200" t="s">
        <v>95</v>
      </c>
      <c r="B131" s="59"/>
      <c r="C131" s="60"/>
      <c r="D131" s="60"/>
      <c r="E131" s="60"/>
      <c r="F131" s="60"/>
      <c r="G131" s="60"/>
      <c r="H131" s="60"/>
      <c r="I131" s="61">
        <v>0</v>
      </c>
      <c r="J131" s="32"/>
      <c r="K131" s="32"/>
      <c r="L131" s="34"/>
    </row>
    <row r="132" spans="1:12" ht="15.75" hidden="1">
      <c r="A132" s="217"/>
      <c r="B132" s="57"/>
      <c r="C132" s="57"/>
      <c r="D132" s="57"/>
      <c r="E132" s="57"/>
      <c r="F132" s="57"/>
      <c r="G132" s="57"/>
      <c r="H132" s="57"/>
      <c r="I132" s="49"/>
      <c r="J132" s="32"/>
      <c r="K132" s="32"/>
      <c r="L132" s="34"/>
    </row>
    <row r="133" spans="1:12" ht="15.75" hidden="1">
      <c r="A133" s="348" t="s">
        <v>148</v>
      </c>
      <c r="B133" s="348"/>
      <c r="C133" s="348"/>
      <c r="D133" s="348"/>
      <c r="E133" s="348"/>
      <c r="F133" s="348"/>
      <c r="G133" s="348"/>
      <c r="H133" s="348"/>
      <c r="I133" s="348"/>
      <c r="J133" s="34"/>
      <c r="K133" s="34"/>
      <c r="L133" s="34"/>
    </row>
    <row r="134" spans="1:12" ht="15.75" hidden="1">
      <c r="A134" s="274"/>
      <c r="B134" s="274"/>
      <c r="C134" s="274"/>
      <c r="D134" s="274"/>
      <c r="E134" s="274"/>
      <c r="F134" s="274"/>
      <c r="G134" s="274"/>
      <c r="H134" s="274"/>
      <c r="I134" s="274"/>
      <c r="J134" s="34"/>
      <c r="K134" s="34"/>
      <c r="L134" s="34"/>
    </row>
    <row r="135" spans="1:12" ht="15.75" hidden="1">
      <c r="A135" s="345" t="s">
        <v>149</v>
      </c>
      <c r="B135" s="371" t="s">
        <v>150</v>
      </c>
      <c r="C135" s="348"/>
      <c r="D135" s="348"/>
      <c r="E135" s="272"/>
      <c r="F135" s="325" t="s">
        <v>14</v>
      </c>
      <c r="G135" s="326"/>
      <c r="H135" s="326"/>
      <c r="I135" s="326"/>
      <c r="J135" s="34"/>
      <c r="K135" s="34"/>
      <c r="L135" s="34"/>
    </row>
    <row r="136" spans="1:12" ht="15.75" hidden="1">
      <c r="A136" s="346"/>
      <c r="B136" s="372"/>
      <c r="C136" s="373"/>
      <c r="D136" s="373"/>
      <c r="E136" s="327"/>
      <c r="F136" s="329"/>
      <c r="G136" s="330"/>
      <c r="H136" s="330"/>
      <c r="I136" s="330"/>
      <c r="J136" s="34"/>
      <c r="K136" s="34"/>
      <c r="L136" s="34"/>
    </row>
    <row r="137" spans="1:12" ht="15.75" hidden="1">
      <c r="A137" s="346"/>
      <c r="B137" s="374"/>
      <c r="C137" s="274"/>
      <c r="D137" s="274"/>
      <c r="E137" s="328"/>
      <c r="F137" s="331"/>
      <c r="G137" s="332"/>
      <c r="H137" s="332"/>
      <c r="I137" s="332"/>
      <c r="J137" s="34"/>
      <c r="K137" s="34"/>
      <c r="L137" s="34"/>
    </row>
    <row r="138" spans="1:12" ht="15.75" hidden="1">
      <c r="A138" s="347"/>
      <c r="B138" s="325" t="s">
        <v>151</v>
      </c>
      <c r="C138" s="345"/>
      <c r="D138" s="325" t="s">
        <v>160</v>
      </c>
      <c r="E138" s="345"/>
      <c r="F138" s="349" t="str">
        <f>B138</f>
        <v>Até Jun/ 2020</v>
      </c>
      <c r="G138" s="351"/>
      <c r="H138" s="325" t="str">
        <f>D138</f>
        <v>Até Jun/ 2021</v>
      </c>
      <c r="I138" s="326"/>
      <c r="J138" s="34"/>
      <c r="K138" s="34"/>
      <c r="L138" s="34"/>
    </row>
    <row r="139" spans="1:12" ht="15.75" hidden="1">
      <c r="A139" s="19" t="s">
        <v>152</v>
      </c>
      <c r="B139" s="218"/>
      <c r="C139" s="219">
        <f>SUM(C140:C142)</f>
        <v>32480201233.43</v>
      </c>
      <c r="D139" s="161"/>
      <c r="E139" s="219">
        <f>SUM(E140:E142)</f>
        <v>34273363919.13</v>
      </c>
      <c r="F139" s="19"/>
      <c r="G139" s="219">
        <f>SUM(G140:G142)</f>
        <v>29312470811.5</v>
      </c>
      <c r="H139" s="161"/>
      <c r="I139" s="220">
        <f>SUM(I140:I142)</f>
        <v>31144719167.26</v>
      </c>
      <c r="J139" s="235"/>
      <c r="K139" s="34"/>
      <c r="L139" s="34"/>
    </row>
    <row r="140" spans="1:12" ht="15.75" hidden="1">
      <c r="A140" s="19" t="s">
        <v>153</v>
      </c>
      <c r="B140" s="221"/>
      <c r="C140" s="222">
        <v>21423769518.81</v>
      </c>
      <c r="D140" s="169"/>
      <c r="E140" s="222">
        <v>22475301477.95</v>
      </c>
      <c r="F140" s="19"/>
      <c r="G140" s="84">
        <v>20476080341.36</v>
      </c>
      <c r="H140" s="169"/>
      <c r="I140" s="84">
        <v>21658677602.93</v>
      </c>
      <c r="J140" s="235"/>
      <c r="K140" s="34"/>
      <c r="L140" s="34"/>
    </row>
    <row r="141" spans="1:12" ht="15.75" hidden="1">
      <c r="A141" s="19" t="s">
        <v>154</v>
      </c>
      <c r="B141" s="221"/>
      <c r="C141" s="222">
        <v>142781349.43</v>
      </c>
      <c r="D141" s="169"/>
      <c r="E141" s="222">
        <v>796502462.64</v>
      </c>
      <c r="F141" s="19"/>
      <c r="G141" s="84">
        <v>142411113.59</v>
      </c>
      <c r="H141" s="169"/>
      <c r="I141" s="84">
        <v>796495395.42</v>
      </c>
      <c r="J141" s="235"/>
      <c r="K141" s="34"/>
      <c r="L141" s="34"/>
    </row>
    <row r="142" spans="1:12" ht="15.75" hidden="1">
      <c r="A142" s="19" t="s">
        <v>155</v>
      </c>
      <c r="B142" s="221"/>
      <c r="C142" s="222">
        <v>10913650365.19</v>
      </c>
      <c r="D142" s="169"/>
      <c r="E142" s="222">
        <v>11001559978.54</v>
      </c>
      <c r="F142" s="19"/>
      <c r="G142" s="222">
        <v>8693979356.55</v>
      </c>
      <c r="H142" s="169"/>
      <c r="I142" s="84">
        <v>8689546168.91</v>
      </c>
      <c r="J142" s="235"/>
      <c r="K142" s="34"/>
      <c r="L142" s="34"/>
    </row>
    <row r="143" spans="1:12" ht="15.75" hidden="1">
      <c r="A143" s="19" t="s">
        <v>156</v>
      </c>
      <c r="B143" s="221"/>
      <c r="C143" s="222">
        <f>C139-C141</f>
        <v>32337419884</v>
      </c>
      <c r="D143" s="169"/>
      <c r="E143" s="222">
        <f>E139-E141</f>
        <v>33476861456.49</v>
      </c>
      <c r="F143" s="19"/>
      <c r="G143" s="222">
        <f>G139-G141</f>
        <v>29170059697.91</v>
      </c>
      <c r="H143" s="169"/>
      <c r="I143" s="84">
        <f>I139-I141</f>
        <v>30348223771.84</v>
      </c>
      <c r="J143" s="235"/>
      <c r="K143" s="34"/>
      <c r="L143" s="34"/>
    </row>
    <row r="144" spans="1:12" ht="15.75" hidden="1">
      <c r="A144" s="19" t="s">
        <v>157</v>
      </c>
      <c r="B144" s="221"/>
      <c r="C144" s="222">
        <v>0</v>
      </c>
      <c r="D144" s="169"/>
      <c r="E144" s="222">
        <v>0</v>
      </c>
      <c r="F144" s="19"/>
      <c r="G144" s="222">
        <v>0</v>
      </c>
      <c r="H144" s="169"/>
      <c r="I144" s="84">
        <v>0</v>
      </c>
      <c r="J144" s="235"/>
      <c r="K144" s="34"/>
      <c r="L144" s="34"/>
    </row>
    <row r="145" spans="1:12" ht="15.75" hidden="1">
      <c r="A145" s="19" t="s">
        <v>158</v>
      </c>
      <c r="B145" s="223"/>
      <c r="C145" s="224">
        <v>170963276.72</v>
      </c>
      <c r="D145" s="225"/>
      <c r="E145" s="224">
        <v>371619182.22</v>
      </c>
      <c r="F145" s="19"/>
      <c r="G145" s="224">
        <v>169087564.95</v>
      </c>
      <c r="H145" s="225"/>
      <c r="I145" s="226">
        <v>321484187.57</v>
      </c>
      <c r="J145" s="235"/>
      <c r="K145" s="34"/>
      <c r="L145" s="34"/>
    </row>
    <row r="146" spans="1:12" ht="31.5" hidden="1">
      <c r="A146" s="227" t="s">
        <v>159</v>
      </c>
      <c r="B146" s="228"/>
      <c r="C146" s="229">
        <f>C143-C144-C145</f>
        <v>32166456607.28</v>
      </c>
      <c r="D146" s="230"/>
      <c r="E146" s="229">
        <f>E143-E144-E145</f>
        <v>33105242274.27</v>
      </c>
      <c r="F146" s="231"/>
      <c r="G146" s="229">
        <f>G143-G144-G145</f>
        <v>29000972132.96</v>
      </c>
      <c r="H146" s="230"/>
      <c r="I146" s="232">
        <f>I143-I144-I145</f>
        <v>30026739584.27</v>
      </c>
      <c r="J146" s="235"/>
      <c r="K146" s="34"/>
      <c r="L146" s="34"/>
    </row>
    <row r="147" spans="1:11" ht="15.75">
      <c r="A147" s="57" t="s">
        <v>108</v>
      </c>
      <c r="B147" s="14"/>
      <c r="C147" s="14"/>
      <c r="D147" s="14"/>
      <c r="E147" s="14"/>
      <c r="F147" s="14"/>
      <c r="G147" s="14"/>
      <c r="H147" s="13"/>
      <c r="I147" s="105"/>
      <c r="J147" s="17"/>
      <c r="K147" s="121"/>
    </row>
    <row r="148" spans="1:11" ht="15.75">
      <c r="A148" s="62" t="s">
        <v>20</v>
      </c>
      <c r="B148" s="128"/>
      <c r="C148" s="128"/>
      <c r="D148" s="128"/>
      <c r="E148" s="128"/>
      <c r="F148" s="128"/>
      <c r="G148" s="128"/>
      <c r="H148" s="19"/>
      <c r="J148" s="17"/>
      <c r="K148" s="121"/>
    </row>
    <row r="149" spans="1:11" ht="15.75">
      <c r="A149" s="19" t="s">
        <v>175</v>
      </c>
      <c r="B149" s="128"/>
      <c r="C149" s="128"/>
      <c r="D149" s="128"/>
      <c r="E149" s="128"/>
      <c r="F149" s="128"/>
      <c r="G149" s="128"/>
      <c r="J149" s="17"/>
      <c r="K149" s="121"/>
    </row>
    <row r="150" spans="1:11" ht="15.75" customHeight="1">
      <c r="A150" s="271" t="s">
        <v>132</v>
      </c>
      <c r="B150" s="271"/>
      <c r="C150" s="271"/>
      <c r="D150" s="271"/>
      <c r="E150" s="271"/>
      <c r="F150" s="271"/>
      <c r="G150" s="271"/>
      <c r="H150" s="271"/>
      <c r="I150" s="271"/>
      <c r="J150" s="17"/>
      <c r="K150" s="121"/>
    </row>
    <row r="151" spans="1:11" ht="31.5" customHeight="1">
      <c r="A151" s="271" t="s">
        <v>180</v>
      </c>
      <c r="B151" s="271"/>
      <c r="C151" s="271"/>
      <c r="D151" s="271"/>
      <c r="E151" s="271"/>
      <c r="F151" s="271"/>
      <c r="G151" s="271"/>
      <c r="H151" s="271"/>
      <c r="I151" s="271"/>
      <c r="J151" s="106"/>
      <c r="K151" s="121"/>
    </row>
    <row r="152" spans="1:11" ht="15.75" hidden="1">
      <c r="A152" s="13" t="s">
        <v>136</v>
      </c>
      <c r="B152" s="10"/>
      <c r="C152" s="11"/>
      <c r="D152" s="11"/>
      <c r="E152" s="10"/>
      <c r="F152" s="10"/>
      <c r="G152" s="10"/>
      <c r="H152" s="10"/>
      <c r="I152" s="12"/>
      <c r="J152" s="17"/>
      <c r="K152" s="121"/>
    </row>
    <row r="153" spans="1:11" ht="15.75" customHeight="1" hidden="1">
      <c r="A153" s="337" t="s">
        <v>100</v>
      </c>
      <c r="B153" s="337"/>
      <c r="C153" s="337"/>
      <c r="D153" s="337"/>
      <c r="E153" s="337"/>
      <c r="F153" s="337"/>
      <c r="G153" s="337"/>
      <c r="H153" s="337"/>
      <c r="I153" s="337"/>
      <c r="J153" s="17"/>
      <c r="K153" s="121"/>
    </row>
    <row r="154" spans="1:11" ht="15.75" hidden="1">
      <c r="A154" s="95"/>
      <c r="B154" s="95"/>
      <c r="C154" s="95"/>
      <c r="D154" s="95"/>
      <c r="E154" s="95"/>
      <c r="F154" s="95"/>
      <c r="G154" s="95"/>
      <c r="H154" s="95"/>
      <c r="I154" s="95"/>
      <c r="J154" s="17"/>
      <c r="K154" s="121"/>
    </row>
    <row r="155" spans="1:13" ht="15.75" hidden="1">
      <c r="A155" s="294" t="s">
        <v>109</v>
      </c>
      <c r="B155" s="294"/>
      <c r="C155" s="294"/>
      <c r="D155" s="294"/>
      <c r="E155" s="294"/>
      <c r="F155" s="294"/>
      <c r="G155" s="294"/>
      <c r="H155" s="294"/>
      <c r="I155" s="294"/>
      <c r="J155" s="8"/>
      <c r="K155" s="8"/>
      <c r="L155" s="1"/>
      <c r="M155" s="1"/>
    </row>
    <row r="156" spans="1:13" ht="15.75" hidden="1">
      <c r="A156" s="295"/>
      <c r="B156" s="295"/>
      <c r="C156" s="295"/>
      <c r="D156" s="295"/>
      <c r="E156" s="284"/>
      <c r="F156" s="284"/>
      <c r="G156" s="284"/>
      <c r="H156" s="284"/>
      <c r="I156" s="284"/>
      <c r="J156" s="8"/>
      <c r="K156" s="8"/>
      <c r="L156" s="1"/>
      <c r="M156" s="1"/>
    </row>
    <row r="157" spans="1:13" ht="15.75" hidden="1">
      <c r="A157" s="296" t="s">
        <v>110</v>
      </c>
      <c r="B157" s="305" t="s">
        <v>5</v>
      </c>
      <c r="C157" s="294"/>
      <c r="D157" s="310"/>
      <c r="E157" s="287" t="s">
        <v>111</v>
      </c>
      <c r="F157" s="288"/>
      <c r="G157" s="288"/>
      <c r="H157" s="288"/>
      <c r="I157" s="288"/>
      <c r="J157" s="8"/>
      <c r="K157" s="8"/>
      <c r="L157" s="1"/>
      <c r="M157" s="1"/>
    </row>
    <row r="158" spans="1:13" ht="15.75" customHeight="1" hidden="1">
      <c r="A158" s="297"/>
      <c r="B158" s="283"/>
      <c r="C158" s="284"/>
      <c r="D158" s="311"/>
      <c r="E158" s="299"/>
      <c r="F158" s="300"/>
      <c r="G158" s="300"/>
      <c r="H158" s="300"/>
      <c r="I158" s="300"/>
      <c r="J158" s="8"/>
      <c r="K158" s="8"/>
      <c r="L158" s="1"/>
      <c r="M158" s="1"/>
    </row>
    <row r="159" spans="1:13" ht="15.75" hidden="1">
      <c r="A159" s="298"/>
      <c r="B159" s="312"/>
      <c r="C159" s="295"/>
      <c r="D159" s="313"/>
      <c r="E159" s="301" t="str">
        <f>C55</f>
        <v>Até Abril/2022</v>
      </c>
      <c r="F159" s="302"/>
      <c r="G159" s="302"/>
      <c r="H159" s="301" t="s">
        <v>141</v>
      </c>
      <c r="I159" s="302"/>
      <c r="J159" s="8"/>
      <c r="K159" s="8"/>
      <c r="L159" s="1"/>
      <c r="M159" s="1"/>
    </row>
    <row r="160" spans="1:13" ht="15.75" hidden="1">
      <c r="A160" s="86" t="s">
        <v>112</v>
      </c>
      <c r="B160" s="87"/>
      <c r="C160" s="88"/>
      <c r="D160" s="122">
        <f>B53+B36-B42</f>
        <v>88797735854</v>
      </c>
      <c r="E160" s="87"/>
      <c r="F160" s="314">
        <f>I53+I36-I42</f>
        <v>29390145111.89</v>
      </c>
      <c r="G160" s="315"/>
      <c r="H160" s="87"/>
      <c r="I160" s="123">
        <v>11747592813</v>
      </c>
      <c r="J160" s="9"/>
      <c r="K160" s="9"/>
      <c r="L160" s="1"/>
      <c r="M160" s="1"/>
    </row>
    <row r="161" spans="1:13" ht="15.75" hidden="1">
      <c r="A161" s="2"/>
      <c r="B161" s="1"/>
      <c r="C161" s="8"/>
      <c r="D161" s="8"/>
      <c r="E161" s="1"/>
      <c r="F161" s="1"/>
      <c r="G161" s="1"/>
      <c r="H161" s="1"/>
      <c r="I161" s="1"/>
      <c r="J161" s="6"/>
      <c r="K161" s="6"/>
      <c r="L161" s="3"/>
      <c r="M161" s="1"/>
    </row>
    <row r="162" spans="1:13" ht="15.75" hidden="1">
      <c r="A162" s="280" t="s">
        <v>113</v>
      </c>
      <c r="B162" s="281" t="s">
        <v>30</v>
      </c>
      <c r="C162" s="282" t="s">
        <v>13</v>
      </c>
      <c r="D162" s="282"/>
      <c r="E162" s="282" t="s">
        <v>14</v>
      </c>
      <c r="F162" s="282"/>
      <c r="G162" s="282"/>
      <c r="H162" s="282" t="s">
        <v>114</v>
      </c>
      <c r="I162" s="303"/>
      <c r="J162" s="8"/>
      <c r="K162" s="8"/>
      <c r="L162" s="1"/>
      <c r="M162" s="1"/>
    </row>
    <row r="163" spans="1:13" ht="15.75" customHeight="1" hidden="1">
      <c r="A163" s="280"/>
      <c r="B163" s="281"/>
      <c r="C163" s="282"/>
      <c r="D163" s="282"/>
      <c r="E163" s="282"/>
      <c r="F163" s="282"/>
      <c r="G163" s="282"/>
      <c r="H163" s="282"/>
      <c r="I163" s="303"/>
      <c r="J163" s="8"/>
      <c r="K163" s="8"/>
      <c r="L163" s="1"/>
      <c r="M163" s="1"/>
    </row>
    <row r="164" spans="1:13" ht="15.75" hidden="1">
      <c r="A164" s="280"/>
      <c r="B164" s="281"/>
      <c r="C164" s="96" t="str">
        <f>E159</f>
        <v>Até Abril/2022</v>
      </c>
      <c r="D164" s="96" t="str">
        <f>H159</f>
        <v>Até Fev/2019</v>
      </c>
      <c r="E164" s="96" t="str">
        <f>C164</f>
        <v>Até Abril/2022</v>
      </c>
      <c r="F164" s="282" t="str">
        <f>D164</f>
        <v>Até Fev/2019</v>
      </c>
      <c r="G164" s="282"/>
      <c r="H164" s="96" t="s">
        <v>139</v>
      </c>
      <c r="I164" s="97" t="s">
        <v>130</v>
      </c>
      <c r="J164" s="8"/>
      <c r="K164" s="8"/>
      <c r="L164" s="1"/>
      <c r="M164" s="1"/>
    </row>
    <row r="165" spans="1:13" ht="15.75" hidden="1">
      <c r="A165" s="89" t="s">
        <v>115</v>
      </c>
      <c r="B165" s="90">
        <f>B77+B72</f>
        <v>91392170241.90001</v>
      </c>
      <c r="C165" s="90">
        <f>C77+C72</f>
        <v>31597506776.64</v>
      </c>
      <c r="D165" s="91">
        <v>12149819362</v>
      </c>
      <c r="E165" s="90">
        <f>D77+D72</f>
        <v>22185312203.579998</v>
      </c>
      <c r="F165" s="333">
        <v>9446595208</v>
      </c>
      <c r="G165" s="334"/>
      <c r="H165" s="117">
        <v>0</v>
      </c>
      <c r="I165" s="116">
        <v>382864416</v>
      </c>
      <c r="J165" s="102">
        <f>(D165-F165)-I165</f>
        <v>2320359738</v>
      </c>
      <c r="K165" s="102"/>
      <c r="L165" s="119" t="s">
        <v>131</v>
      </c>
      <c r="M165" s="1"/>
    </row>
    <row r="166" spans="1:13" ht="15.75" hidden="1">
      <c r="A166" s="2"/>
      <c r="B166" s="1"/>
      <c r="C166" s="8"/>
      <c r="D166" s="8"/>
      <c r="E166" s="1"/>
      <c r="F166" s="1"/>
      <c r="G166" s="1"/>
      <c r="H166" s="1"/>
      <c r="I166" s="1"/>
      <c r="J166" s="6"/>
      <c r="K166" s="6"/>
      <c r="L166" s="3"/>
      <c r="M166" s="1"/>
    </row>
    <row r="167" spans="1:13" ht="15.75" hidden="1">
      <c r="A167" s="98" t="s">
        <v>116</v>
      </c>
      <c r="B167" s="99">
        <f>D160-B165</f>
        <v>-2594434387.900009</v>
      </c>
      <c r="C167" s="99">
        <f>F160-C165</f>
        <v>-2207361664.75</v>
      </c>
      <c r="D167" s="99">
        <f>I160-D165</f>
        <v>-402226549</v>
      </c>
      <c r="E167" s="100">
        <f>F160-E165</f>
        <v>7204832908.310001</v>
      </c>
      <c r="F167" s="289">
        <f>I160-F165</f>
        <v>2300997605</v>
      </c>
      <c r="G167" s="290"/>
      <c r="H167" s="101">
        <v>0</v>
      </c>
      <c r="I167" s="101">
        <v>0</v>
      </c>
      <c r="J167" s="8"/>
      <c r="K167" s="8"/>
      <c r="L167" s="1"/>
      <c r="M167" s="1"/>
    </row>
    <row r="168" spans="1:13" ht="15.75" hidden="1">
      <c r="A168" s="2"/>
      <c r="B168" s="1"/>
      <c r="C168" s="8"/>
      <c r="D168" s="8"/>
      <c r="E168" s="1"/>
      <c r="F168" s="1"/>
      <c r="G168" s="1"/>
      <c r="H168" s="1"/>
      <c r="I168" s="1"/>
      <c r="J168" s="6"/>
      <c r="K168" s="6"/>
      <c r="L168" s="3"/>
      <c r="M168" s="1"/>
    </row>
    <row r="169" spans="1:13" ht="15.75" hidden="1">
      <c r="A169" s="280" t="s">
        <v>117</v>
      </c>
      <c r="B169" s="282"/>
      <c r="C169" s="282"/>
      <c r="D169" s="282"/>
      <c r="E169" s="282"/>
      <c r="F169" s="282" t="s">
        <v>19</v>
      </c>
      <c r="G169" s="282"/>
      <c r="H169" s="282"/>
      <c r="I169" s="303"/>
      <c r="J169" s="8"/>
      <c r="K169" s="8"/>
      <c r="L169" s="1"/>
      <c r="M169" s="1"/>
    </row>
    <row r="170" spans="1:13" ht="15.75" hidden="1">
      <c r="A170" s="280"/>
      <c r="B170" s="282"/>
      <c r="C170" s="282"/>
      <c r="D170" s="282"/>
      <c r="E170" s="282"/>
      <c r="F170" s="282"/>
      <c r="G170" s="282"/>
      <c r="H170" s="282"/>
      <c r="I170" s="303"/>
      <c r="J170" s="8"/>
      <c r="K170" s="8"/>
      <c r="L170" s="1"/>
      <c r="M170" s="1"/>
    </row>
    <row r="171" spans="1:13" ht="15.75" hidden="1">
      <c r="A171" s="321" t="s">
        <v>118</v>
      </c>
      <c r="B171" s="321"/>
      <c r="C171" s="321"/>
      <c r="D171" s="321"/>
      <c r="E171" s="322"/>
      <c r="F171" s="93"/>
      <c r="G171" s="94"/>
      <c r="H171" s="94"/>
      <c r="I171" s="114">
        <f>I83</f>
        <v>2459008000</v>
      </c>
      <c r="J171" s="5">
        <f>I171-I83</f>
        <v>0</v>
      </c>
      <c r="K171" s="5"/>
      <c r="L171" s="1"/>
      <c r="M171" s="1"/>
    </row>
    <row r="172" spans="1:13" ht="15.75" hidden="1">
      <c r="A172" s="2"/>
      <c r="B172" s="1"/>
      <c r="C172" s="8"/>
      <c r="D172" s="8"/>
      <c r="E172" s="1"/>
      <c r="F172" s="1"/>
      <c r="G172" s="1"/>
      <c r="H172" s="1"/>
      <c r="I172" s="1"/>
      <c r="J172" s="6"/>
      <c r="K172" s="6"/>
      <c r="L172" s="3"/>
      <c r="M172" s="1"/>
    </row>
    <row r="173" spans="1:13" ht="15.75" hidden="1">
      <c r="A173" s="280" t="s">
        <v>119</v>
      </c>
      <c r="B173" s="282"/>
      <c r="C173" s="282"/>
      <c r="D173" s="282"/>
      <c r="E173" s="282"/>
      <c r="F173" s="282"/>
      <c r="G173" s="282"/>
      <c r="H173" s="282"/>
      <c r="I173" s="303"/>
      <c r="J173" s="8"/>
      <c r="K173" s="8"/>
      <c r="L173" s="1"/>
      <c r="M173" s="1"/>
    </row>
    <row r="174" spans="1:13" ht="15.75" hidden="1">
      <c r="A174" s="280"/>
      <c r="B174" s="282"/>
      <c r="C174" s="282"/>
      <c r="D174" s="282"/>
      <c r="E174" s="282"/>
      <c r="F174" s="282"/>
      <c r="G174" s="282"/>
      <c r="H174" s="282"/>
      <c r="I174" s="303"/>
      <c r="J174" s="8"/>
      <c r="K174" s="8"/>
      <c r="L174" s="1"/>
      <c r="M174" s="1"/>
    </row>
    <row r="175" spans="1:13" ht="15.75" hidden="1">
      <c r="A175" s="280" t="s">
        <v>120</v>
      </c>
      <c r="B175" s="303" t="s">
        <v>121</v>
      </c>
      <c r="C175" s="320"/>
      <c r="D175" s="320"/>
      <c r="E175" s="320"/>
      <c r="F175" s="320"/>
      <c r="G175" s="320"/>
      <c r="H175" s="320"/>
      <c r="I175" s="320"/>
      <c r="J175" s="107"/>
      <c r="K175" s="107"/>
      <c r="L175" s="1"/>
      <c r="M175" s="1"/>
    </row>
    <row r="176" spans="1:13" ht="15.75" hidden="1">
      <c r="A176" s="320"/>
      <c r="B176" s="287" t="s">
        <v>122</v>
      </c>
      <c r="C176" s="288"/>
      <c r="D176" s="288"/>
      <c r="E176" s="288"/>
      <c r="F176" s="305" t="s">
        <v>123</v>
      </c>
      <c r="G176" s="294"/>
      <c r="H176" s="294"/>
      <c r="I176" s="294"/>
      <c r="J176" s="8"/>
      <c r="K176" s="8"/>
      <c r="L176" s="1"/>
      <c r="M176" s="1"/>
    </row>
    <row r="177" spans="1:13" ht="15.75" hidden="1">
      <c r="A177" s="320"/>
      <c r="B177" s="283" t="s">
        <v>124</v>
      </c>
      <c r="C177" s="284"/>
      <c r="D177" s="284"/>
      <c r="E177" s="284"/>
      <c r="F177" s="285" t="s">
        <v>125</v>
      </c>
      <c r="G177" s="286"/>
      <c r="H177" s="286"/>
      <c r="I177" s="286"/>
      <c r="J177" s="8"/>
      <c r="K177" s="8"/>
      <c r="L177" s="1"/>
      <c r="M177" s="1"/>
    </row>
    <row r="178" spans="1:13" ht="15.75" hidden="1">
      <c r="A178" s="92" t="s">
        <v>126</v>
      </c>
      <c r="B178" s="93"/>
      <c r="C178" s="94"/>
      <c r="D178" s="94"/>
      <c r="E178" s="114">
        <v>4894466155.23999</v>
      </c>
      <c r="F178" s="93"/>
      <c r="G178" s="94"/>
      <c r="H178" s="94"/>
      <c r="I178" s="114">
        <v>4894466155.23999</v>
      </c>
      <c r="J178" s="279" t="s">
        <v>127</v>
      </c>
      <c r="K178" s="279"/>
      <c r="L178" s="279"/>
      <c r="M178" s="279"/>
    </row>
    <row r="179" spans="1:13" ht="15.75" customHeight="1" hidden="1">
      <c r="A179" s="2"/>
      <c r="B179" s="1"/>
      <c r="C179" s="8"/>
      <c r="D179" s="8"/>
      <c r="E179" s="1"/>
      <c r="F179" s="1"/>
      <c r="G179" s="1"/>
      <c r="H179" s="1"/>
      <c r="I179" s="1"/>
      <c r="J179" s="6"/>
      <c r="K179" s="6"/>
      <c r="L179" s="3"/>
      <c r="M179" s="1"/>
    </row>
    <row r="180" spans="1:13" ht="15.75" hidden="1">
      <c r="A180" s="280" t="s">
        <v>128</v>
      </c>
      <c r="B180" s="282"/>
      <c r="C180" s="282"/>
      <c r="D180" s="282"/>
      <c r="E180" s="282"/>
      <c r="F180" s="282" t="s">
        <v>19</v>
      </c>
      <c r="G180" s="282"/>
      <c r="H180" s="282"/>
      <c r="I180" s="303"/>
      <c r="J180" s="8"/>
      <c r="K180" s="8"/>
      <c r="L180" s="1"/>
      <c r="M180" s="1"/>
    </row>
    <row r="181" spans="1:13" ht="15.75" hidden="1">
      <c r="A181" s="280"/>
      <c r="B181" s="282"/>
      <c r="C181" s="282"/>
      <c r="D181" s="282"/>
      <c r="E181" s="282"/>
      <c r="F181" s="304"/>
      <c r="G181" s="304"/>
      <c r="H181" s="304"/>
      <c r="I181" s="305"/>
      <c r="J181" s="8"/>
      <c r="K181" s="8"/>
      <c r="L181" s="1"/>
      <c r="M181" s="1"/>
    </row>
    <row r="182" spans="1:13" ht="15.75" hidden="1">
      <c r="A182" s="306" t="s">
        <v>129</v>
      </c>
      <c r="B182" s="307"/>
      <c r="C182" s="307"/>
      <c r="D182" s="307"/>
      <c r="E182" s="308"/>
      <c r="F182" s="93"/>
      <c r="G182" s="94"/>
      <c r="H182" s="94"/>
      <c r="I182" s="114">
        <f>I95</f>
        <v>-6790945000</v>
      </c>
      <c r="J182" s="107">
        <f>I182-I95</f>
        <v>0</v>
      </c>
      <c r="K182" s="107"/>
      <c r="L182" s="1"/>
      <c r="M182" s="1"/>
    </row>
    <row r="183" spans="1:11" ht="15.75" customHeight="1" hidden="1">
      <c r="A183" s="194" t="s">
        <v>144</v>
      </c>
      <c r="B183" s="195"/>
      <c r="C183" s="196"/>
      <c r="D183" s="196"/>
      <c r="E183" s="195"/>
      <c r="F183" s="195"/>
      <c r="G183" s="195"/>
      <c r="H183" s="309" t="s">
        <v>146</v>
      </c>
      <c r="I183" s="309"/>
      <c r="J183" s="309"/>
      <c r="K183" s="309"/>
    </row>
    <row r="184" spans="1:11" ht="5.25" customHeight="1">
      <c r="A184" s="24"/>
      <c r="C184" s="236"/>
      <c r="D184" s="236"/>
      <c r="H184" s="28"/>
      <c r="I184" s="28"/>
      <c r="J184" s="28"/>
      <c r="K184" s="28"/>
    </row>
    <row r="185" spans="1:12" ht="15.75" customHeight="1">
      <c r="A185" s="276" t="s">
        <v>161</v>
      </c>
      <c r="B185" s="276"/>
      <c r="C185" s="276"/>
      <c r="D185" s="276"/>
      <c r="E185" s="276"/>
      <c r="F185" s="276"/>
      <c r="G185" s="292"/>
      <c r="H185" s="275" t="str">
        <f>F100</f>
        <v>Até Abril/2022</v>
      </c>
      <c r="I185" s="276"/>
      <c r="J185" s="378"/>
      <c r="K185" s="378"/>
      <c r="L185" s="378"/>
    </row>
    <row r="186" spans="1:12" ht="15.75" customHeight="1">
      <c r="A186" s="278"/>
      <c r="B186" s="278"/>
      <c r="C186" s="278"/>
      <c r="D186" s="278"/>
      <c r="E186" s="278"/>
      <c r="F186" s="278"/>
      <c r="G186" s="293"/>
      <c r="H186" s="277"/>
      <c r="I186" s="278"/>
      <c r="J186" s="378"/>
      <c r="K186" s="378"/>
      <c r="L186" s="378"/>
    </row>
    <row r="187" spans="1:11" ht="15.75" customHeight="1">
      <c r="A187" s="263" t="s">
        <v>140</v>
      </c>
      <c r="B187" s="263"/>
      <c r="C187" s="263"/>
      <c r="D187" s="263"/>
      <c r="E187" s="263"/>
      <c r="F187" s="263"/>
      <c r="G187" s="263"/>
      <c r="H187" s="266">
        <f>H188-H191-H195+H197+H198-H199</f>
        <v>-5346081639.59001</v>
      </c>
      <c r="I187" s="267"/>
      <c r="J187" s="240"/>
      <c r="K187" s="28"/>
    </row>
    <row r="188" spans="1:11" ht="15.75" customHeight="1">
      <c r="A188" s="263" t="s">
        <v>162</v>
      </c>
      <c r="B188" s="263"/>
      <c r="C188" s="263"/>
      <c r="D188" s="263"/>
      <c r="E188" s="263"/>
      <c r="F188" s="263"/>
      <c r="G188" s="263"/>
      <c r="H188" s="257">
        <f>SUM(H189:H190)</f>
        <v>8688240.05</v>
      </c>
      <c r="I188" s="258"/>
      <c r="J188" s="28"/>
      <c r="K188" s="28"/>
    </row>
    <row r="189" spans="1:11" ht="15.75" customHeight="1">
      <c r="A189" s="268" t="s">
        <v>163</v>
      </c>
      <c r="B189" s="268"/>
      <c r="C189" s="268"/>
      <c r="D189" s="268"/>
      <c r="E189" s="268"/>
      <c r="F189" s="268"/>
      <c r="G189" s="268"/>
      <c r="H189" s="259">
        <f>6172000</f>
        <v>6172000</v>
      </c>
      <c r="I189" s="260"/>
      <c r="J189" s="28"/>
      <c r="K189" s="28"/>
    </row>
    <row r="190" spans="1:11" ht="15.75" customHeight="1">
      <c r="A190" s="268" t="s">
        <v>164</v>
      </c>
      <c r="B190" s="268"/>
      <c r="C190" s="268"/>
      <c r="D190" s="268"/>
      <c r="E190" s="268"/>
      <c r="F190" s="268"/>
      <c r="G190" s="268"/>
      <c r="H190" s="259">
        <f>2516240.05</f>
        <v>2516240.05</v>
      </c>
      <c r="I190" s="260"/>
      <c r="J190" s="28"/>
      <c r="K190" s="28"/>
    </row>
    <row r="191" spans="1:11" ht="15.75" customHeight="1">
      <c r="A191" s="263" t="s">
        <v>165</v>
      </c>
      <c r="B191" s="263"/>
      <c r="C191" s="263"/>
      <c r="D191" s="263"/>
      <c r="E191" s="263"/>
      <c r="F191" s="263"/>
      <c r="G191" s="263"/>
      <c r="H191" s="257">
        <f>SUM(H192:H194)</f>
        <v>4166725021.73</v>
      </c>
      <c r="I191" s="258"/>
      <c r="J191" s="28"/>
      <c r="K191" s="28"/>
    </row>
    <row r="192" spans="1:11" ht="15.75" customHeight="1">
      <c r="A192" s="268" t="s">
        <v>166</v>
      </c>
      <c r="B192" s="268"/>
      <c r="C192" s="268"/>
      <c r="D192" s="268"/>
      <c r="E192" s="268"/>
      <c r="F192" s="268"/>
      <c r="G192" s="268"/>
      <c r="H192" s="259">
        <v>0</v>
      </c>
      <c r="I192" s="260"/>
      <c r="J192" s="28"/>
      <c r="K192" s="28"/>
    </row>
    <row r="193" spans="1:11" ht="15.75" customHeight="1">
      <c r="A193" s="268" t="s">
        <v>167</v>
      </c>
      <c r="B193" s="268"/>
      <c r="C193" s="268"/>
      <c r="D193" s="268"/>
      <c r="E193" s="268"/>
      <c r="F193" s="268"/>
      <c r="G193" s="268"/>
      <c r="H193" s="259">
        <v>0</v>
      </c>
      <c r="I193" s="260"/>
      <c r="J193" s="28"/>
      <c r="K193" s="28"/>
    </row>
    <row r="194" spans="1:11" ht="15.75" customHeight="1">
      <c r="A194" s="268" t="s">
        <v>168</v>
      </c>
      <c r="B194" s="268"/>
      <c r="C194" s="268"/>
      <c r="D194" s="268"/>
      <c r="E194" s="268"/>
      <c r="F194" s="268"/>
      <c r="G194" s="268"/>
      <c r="H194" s="259">
        <f>4166725021.73</f>
        <v>4166725021.73</v>
      </c>
      <c r="I194" s="260"/>
      <c r="J194" s="28"/>
      <c r="K194" s="28"/>
    </row>
    <row r="195" spans="1:11" ht="15.75" customHeight="1">
      <c r="A195" s="263" t="s">
        <v>169</v>
      </c>
      <c r="B195" s="263"/>
      <c r="C195" s="263"/>
      <c r="D195" s="263"/>
      <c r="E195" s="263"/>
      <c r="F195" s="263"/>
      <c r="G195" s="263"/>
      <c r="H195" s="257">
        <f>H196</f>
        <v>926315896.53</v>
      </c>
      <c r="I195" s="258"/>
      <c r="J195" s="28"/>
      <c r="K195" s="28"/>
    </row>
    <row r="196" spans="1:11" ht="15.75" customHeight="1">
      <c r="A196" s="268" t="s">
        <v>170</v>
      </c>
      <c r="B196" s="268"/>
      <c r="C196" s="268"/>
      <c r="D196" s="268"/>
      <c r="E196" s="268"/>
      <c r="F196" s="268"/>
      <c r="G196" s="268"/>
      <c r="H196" s="259">
        <f>926315896.53</f>
        <v>926315896.53</v>
      </c>
      <c r="I196" s="260"/>
      <c r="J196" s="28"/>
      <c r="K196" s="28"/>
    </row>
    <row r="197" spans="1:11" ht="15.75" customHeight="1">
      <c r="A197" s="263" t="s">
        <v>171</v>
      </c>
      <c r="B197" s="263"/>
      <c r="C197" s="263"/>
      <c r="D197" s="263"/>
      <c r="E197" s="263"/>
      <c r="F197" s="263"/>
      <c r="G197" s="263"/>
      <c r="H197" s="257">
        <f>48826310.08</f>
        <v>48826310.08</v>
      </c>
      <c r="I197" s="258"/>
      <c r="J197" s="28"/>
      <c r="K197" s="28"/>
    </row>
    <row r="198" spans="1:11" ht="15.75" customHeight="1">
      <c r="A198" s="263" t="s">
        <v>172</v>
      </c>
      <c r="B198" s="263"/>
      <c r="C198" s="263"/>
      <c r="D198" s="263"/>
      <c r="E198" s="263"/>
      <c r="F198" s="263"/>
      <c r="G198" s="263"/>
      <c r="H198" s="257">
        <f>1939310.46</f>
        <v>1939310.46</v>
      </c>
      <c r="I198" s="258"/>
      <c r="J198" s="28"/>
      <c r="K198" s="28"/>
    </row>
    <row r="199" spans="1:11" ht="15.75" customHeight="1">
      <c r="A199" s="264" t="s">
        <v>184</v>
      </c>
      <c r="B199" s="264"/>
      <c r="C199" s="264"/>
      <c r="D199" s="264"/>
      <c r="E199" s="264"/>
      <c r="F199" s="264"/>
      <c r="G199" s="265"/>
      <c r="H199" s="261">
        <f>312494581.92001</f>
        <v>312494581.92001</v>
      </c>
      <c r="I199" s="262"/>
      <c r="J199" s="28"/>
      <c r="K199" s="28"/>
    </row>
    <row r="200" spans="1:11" ht="15.75" customHeight="1">
      <c r="A200" s="237"/>
      <c r="B200" s="238"/>
      <c r="C200" s="238"/>
      <c r="D200" s="238"/>
      <c r="E200" s="238"/>
      <c r="F200" s="238"/>
      <c r="G200" s="238"/>
      <c r="H200" s="239"/>
      <c r="I200" s="239"/>
      <c r="J200" s="28"/>
      <c r="K200" s="28"/>
    </row>
    <row r="201" spans="1:11" ht="15.75" customHeight="1">
      <c r="A201" s="24"/>
      <c r="C201" s="236"/>
      <c r="D201" s="236"/>
      <c r="H201" s="28"/>
      <c r="I201" s="28"/>
      <c r="J201" s="28"/>
      <c r="K201" s="28"/>
    </row>
    <row r="202" spans="1:11" ht="15.75" customHeight="1">
      <c r="A202" s="24"/>
      <c r="C202" s="236"/>
      <c r="D202" s="236"/>
      <c r="H202" s="28"/>
      <c r="I202" s="28"/>
      <c r="J202" s="28"/>
      <c r="K202" s="28"/>
    </row>
    <row r="203" spans="1:11" ht="15.75" customHeight="1">
      <c r="A203" s="24"/>
      <c r="C203" s="236"/>
      <c r="D203" s="236"/>
      <c r="H203" s="28"/>
      <c r="I203" s="28"/>
      <c r="J203" s="28"/>
      <c r="K203" s="28"/>
    </row>
    <row r="204" spans="10:11" ht="15.75">
      <c r="J204" s="17"/>
      <c r="K204" s="121"/>
    </row>
    <row r="205" spans="1:11" ht="15.75">
      <c r="A205" s="17" t="s">
        <v>96</v>
      </c>
      <c r="B205" s="291" t="s">
        <v>25</v>
      </c>
      <c r="C205" s="291"/>
      <c r="D205" s="20"/>
      <c r="E205" s="291" t="s">
        <v>176</v>
      </c>
      <c r="F205" s="291"/>
      <c r="G205" s="291"/>
      <c r="H205" s="291"/>
      <c r="I205" s="291"/>
      <c r="J205" s="17"/>
      <c r="K205" s="121"/>
    </row>
    <row r="206" spans="1:11" ht="15.75">
      <c r="A206" s="17" t="s">
        <v>97</v>
      </c>
      <c r="B206" s="291" t="s">
        <v>134</v>
      </c>
      <c r="C206" s="291"/>
      <c r="D206" s="20"/>
      <c r="E206" s="291" t="s">
        <v>177</v>
      </c>
      <c r="F206" s="291"/>
      <c r="G206" s="291"/>
      <c r="H206" s="291"/>
      <c r="I206" s="291"/>
      <c r="J206" s="17"/>
      <c r="K206" s="121"/>
    </row>
    <row r="207" spans="1:11" ht="15.75">
      <c r="A207" s="17" t="s">
        <v>98</v>
      </c>
      <c r="B207" s="291" t="s">
        <v>135</v>
      </c>
      <c r="C207" s="291"/>
      <c r="D207" s="20"/>
      <c r="E207" s="291" t="s">
        <v>178</v>
      </c>
      <c r="F207" s="291"/>
      <c r="G207" s="291"/>
      <c r="H207" s="291"/>
      <c r="I207" s="291"/>
      <c r="J207" s="17"/>
      <c r="K207" s="121"/>
    </row>
    <row r="208" spans="1:11" ht="15.75">
      <c r="A208" s="62"/>
      <c r="J208" s="17"/>
      <c r="K208" s="121"/>
    </row>
    <row r="209" spans="10:11" ht="15.75">
      <c r="J209" s="17"/>
      <c r="K209" s="121"/>
    </row>
    <row r="210" spans="10:11" ht="15.75">
      <c r="J210" s="17"/>
      <c r="K210" s="121"/>
    </row>
    <row r="211" spans="10:11" ht="15.75">
      <c r="J211" s="17"/>
      <c r="K211" s="121"/>
    </row>
    <row r="212" spans="10:11" ht="15.75">
      <c r="J212" s="17"/>
      <c r="K212" s="121"/>
    </row>
    <row r="213" spans="10:11" ht="15.75">
      <c r="J213" s="17"/>
      <c r="K213" s="121"/>
    </row>
    <row r="214" spans="10:11" ht="15.75">
      <c r="J214" s="17"/>
      <c r="K214" s="121"/>
    </row>
    <row r="215" spans="10:11" ht="15.75">
      <c r="J215" s="17"/>
      <c r="K215" s="121"/>
    </row>
    <row r="216" spans="10:11" ht="15.75">
      <c r="J216" s="17"/>
      <c r="K216" s="121"/>
    </row>
    <row r="217" spans="10:11" ht="15.75">
      <c r="J217" s="17"/>
      <c r="K217" s="121"/>
    </row>
    <row r="218" spans="10:11" ht="15.75">
      <c r="J218" s="17"/>
      <c r="K218" s="121"/>
    </row>
    <row r="219" spans="10:11" ht="15.75">
      <c r="J219" s="17"/>
      <c r="K219" s="121"/>
    </row>
    <row r="220" spans="10:11" ht="15.75">
      <c r="J220" s="17"/>
      <c r="K220" s="121"/>
    </row>
    <row r="221" spans="10:11" ht="15.75">
      <c r="J221" s="17"/>
      <c r="K221" s="121"/>
    </row>
    <row r="222" spans="10:11" ht="15.75">
      <c r="J222" s="17"/>
      <c r="K222" s="121"/>
    </row>
    <row r="223" spans="10:11" ht="15.75">
      <c r="J223" s="17"/>
      <c r="K223" s="121"/>
    </row>
    <row r="224" spans="10:11" ht="15.75">
      <c r="J224" s="17"/>
      <c r="K224" s="121"/>
    </row>
    <row r="225" spans="10:11" ht="15.75">
      <c r="J225" s="17"/>
      <c r="K225" s="121"/>
    </row>
    <row r="226" spans="10:11" ht="15.75">
      <c r="J226" s="17"/>
      <c r="K226" s="121"/>
    </row>
    <row r="227" spans="10:11" ht="15.75">
      <c r="J227" s="17"/>
      <c r="K227" s="121"/>
    </row>
    <row r="228" spans="10:11" ht="15.75">
      <c r="J228" s="17"/>
      <c r="K228" s="121"/>
    </row>
    <row r="229" spans="10:11" ht="15.75">
      <c r="J229" s="17"/>
      <c r="K229" s="121"/>
    </row>
    <row r="230" spans="10:11" ht="15.75">
      <c r="J230" s="17"/>
      <c r="K230" s="121"/>
    </row>
  </sheetData>
  <sheetProtection/>
  <mergeCells count="120">
    <mergeCell ref="H138:I138"/>
    <mergeCell ref="B135:E137"/>
    <mergeCell ref="B112:I114"/>
    <mergeCell ref="J107:K107"/>
    <mergeCell ref="B101:E101"/>
    <mergeCell ref="B81:I82"/>
    <mergeCell ref="B99:I99"/>
    <mergeCell ref="J120:K120"/>
    <mergeCell ref="J112:J114"/>
    <mergeCell ref="F101:I101"/>
    <mergeCell ref="A5:I5"/>
    <mergeCell ref="A6:I6"/>
    <mergeCell ref="A7:I7"/>
    <mergeCell ref="A8:I8"/>
    <mergeCell ref="A9:I9"/>
    <mergeCell ref="B15:B17"/>
    <mergeCell ref="A15:A17"/>
    <mergeCell ref="A55:A59"/>
    <mergeCell ref="B55:B59"/>
    <mergeCell ref="C55:I55"/>
    <mergeCell ref="A133:I134"/>
    <mergeCell ref="F76:G76"/>
    <mergeCell ref="E56:E59"/>
    <mergeCell ref="H56:I58"/>
    <mergeCell ref="D56:D59"/>
    <mergeCell ref="F100:I100"/>
    <mergeCell ref="C56:C59"/>
    <mergeCell ref="A13:I14"/>
    <mergeCell ref="C15:I15"/>
    <mergeCell ref="C16:I16"/>
    <mergeCell ref="C17:I17"/>
    <mergeCell ref="A97:I98"/>
    <mergeCell ref="B138:C138"/>
    <mergeCell ref="D138:E138"/>
    <mergeCell ref="F138:G138"/>
    <mergeCell ref="B85:I85"/>
    <mergeCell ref="B86:I87"/>
    <mergeCell ref="H162:I163"/>
    <mergeCell ref="B100:E100"/>
    <mergeCell ref="A112:A114"/>
    <mergeCell ref="F135:I137"/>
    <mergeCell ref="F165:G165"/>
    <mergeCell ref="A81:A82"/>
    <mergeCell ref="A153:I153"/>
    <mergeCell ref="A93:A94"/>
    <mergeCell ref="A85:A87"/>
    <mergeCell ref="B93:I94"/>
    <mergeCell ref="F160:G160"/>
    <mergeCell ref="A173:I174"/>
    <mergeCell ref="F176:I176"/>
    <mergeCell ref="B126:I127"/>
    <mergeCell ref="A175:A177"/>
    <mergeCell ref="B175:I175"/>
    <mergeCell ref="A169:E170"/>
    <mergeCell ref="F169:I170"/>
    <mergeCell ref="A171:E171"/>
    <mergeCell ref="A126:A127"/>
    <mergeCell ref="A155:I156"/>
    <mergeCell ref="A157:A159"/>
    <mergeCell ref="E157:I158"/>
    <mergeCell ref="E159:G159"/>
    <mergeCell ref="A187:G187"/>
    <mergeCell ref="F180:I181"/>
    <mergeCell ref="A182:E182"/>
    <mergeCell ref="H183:K183"/>
    <mergeCell ref="B157:D159"/>
    <mergeCell ref="H159:I159"/>
    <mergeCell ref="F164:G164"/>
    <mergeCell ref="F167:G167"/>
    <mergeCell ref="B207:C207"/>
    <mergeCell ref="E205:I205"/>
    <mergeCell ref="E206:I206"/>
    <mergeCell ref="E207:I207"/>
    <mergeCell ref="A180:E181"/>
    <mergeCell ref="B205:C205"/>
    <mergeCell ref="B206:C206"/>
    <mergeCell ref="A185:G186"/>
    <mergeCell ref="H185:I186"/>
    <mergeCell ref="J178:M178"/>
    <mergeCell ref="A162:A164"/>
    <mergeCell ref="B162:B164"/>
    <mergeCell ref="C162:D163"/>
    <mergeCell ref="E162:G163"/>
    <mergeCell ref="B177:E177"/>
    <mergeCell ref="F177:I177"/>
    <mergeCell ref="B176:E176"/>
    <mergeCell ref="J25:L26"/>
    <mergeCell ref="J83:M83"/>
    <mergeCell ref="L85:Q89"/>
    <mergeCell ref="A150:I150"/>
    <mergeCell ref="A151:I151"/>
    <mergeCell ref="A99:A101"/>
    <mergeCell ref="A135:A138"/>
    <mergeCell ref="L114:P121"/>
    <mergeCell ref="F56:G59"/>
    <mergeCell ref="A196:G196"/>
    <mergeCell ref="A197:G197"/>
    <mergeCell ref="H198:I198"/>
    <mergeCell ref="A188:G188"/>
    <mergeCell ref="A189:G189"/>
    <mergeCell ref="A190:G190"/>
    <mergeCell ref="A191:G191"/>
    <mergeCell ref="H194:I194"/>
    <mergeCell ref="A192:G192"/>
    <mergeCell ref="H187:I187"/>
    <mergeCell ref="H188:I188"/>
    <mergeCell ref="H189:I189"/>
    <mergeCell ref="H190:I190"/>
    <mergeCell ref="H191:I191"/>
    <mergeCell ref="H192:I192"/>
    <mergeCell ref="H195:I195"/>
    <mergeCell ref="H196:I196"/>
    <mergeCell ref="H197:I197"/>
    <mergeCell ref="H193:I193"/>
    <mergeCell ref="H199:I199"/>
    <mergeCell ref="A198:G198"/>
    <mergeCell ref="A199:G199"/>
    <mergeCell ref="A193:G193"/>
    <mergeCell ref="A194:G194"/>
    <mergeCell ref="A195:G195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5" r:id="rId4"/>
  <ignoredErrors>
    <ignoredError sqref="B69:E69 H69:I69 B19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2022-05-19T18:28:20Z</cp:lastPrinted>
  <dcterms:created xsi:type="dcterms:W3CDTF">2015-03-20T14:54:41Z</dcterms:created>
  <dcterms:modified xsi:type="dcterms:W3CDTF">2022-05-25T14:42:00Z</dcterms:modified>
  <cp:category/>
  <cp:version/>
  <cp:contentType/>
  <cp:contentStatus/>
</cp:coreProperties>
</file>