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10920" windowHeight="9255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4'!$A$1:$K$184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Renato Ferreira Costa</author>
  </authors>
  <commentList>
    <comment ref="I15" authorId="0">
      <text>
        <r>
          <rPr>
            <sz val="9"/>
            <rFont val="Tahoma"/>
            <family val="2"/>
          </rPr>
          <t xml:space="preserve">Retirar os valores do Anexo 4, do mesmo bimestre, referente ao exercício anterior. </t>
        </r>
      </text>
    </comment>
    <comment ref="C14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Incluir no início da fórmula o saldo da coluna "Dotação Atualizada", linha "total das Despesas Previdênciárias - RPPS" da consulta "RREO 04 - RPPS - (2) - PLANO FINANCEIRO - DESPESAS (DOTAÇÃO ATUALIZADA) (2017)"</t>
        </r>
      </text>
    </comment>
    <comment ref="A15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(451320101)</t>
        </r>
      </text>
    </comment>
    <comment ref="A159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(451320102)</t>
        </r>
      </text>
    </comment>
    <comment ref="A42" authorId="0">
      <text>
        <r>
          <rPr>
            <b/>
            <sz val="9"/>
            <rFont val="Tahoma"/>
            <family val="2"/>
          </rPr>
          <t>Fernanda Calil Tannus de Oliveira (MDF 8ª Ed. pág 196):</t>
        </r>
        <r>
          <rPr>
            <sz val="9"/>
            <rFont val="Tahoma"/>
            <family val="2"/>
          </rPr>
          <t xml:space="preserve">
Registra o valor da receita de aportes periódicos, em valores preestabelecidos, definido com uma das formas de equalizar o déficit atuarial do RPPS por meio do Plano de Amortização</t>
        </r>
        <r>
          <rPr>
            <vertAlign val="superscript"/>
            <sz val="9"/>
            <rFont val="Tahoma"/>
            <family val="2"/>
          </rPr>
          <t>74</t>
        </r>
        <r>
          <rPr>
            <sz val="9"/>
            <rFont val="Tahoma"/>
            <family val="2"/>
          </rPr>
          <t>.
A Portaria MPS 746 de 27 de dezembro de 2011 determina que os recursos provenientes desses aportes devem ser controlados separadamente dos demais recursos de forma a evidenciar a vinculação para a qual foram instituídos e devem permanecer devidamente aplicados em conformidade com as normas vigentes, no mínimo, por 5 (cinco) anos. Em razão disso, essa receita não deverá compor o total das receitas previdenciárias do período de apuração</t>
        </r>
      </text>
    </comment>
    <comment ref="D163" authorId="1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Valor informado pelo Rioprevidência por e-mail!</t>
        </r>
      </text>
    </comment>
    <comment ref="I163" authorId="1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A partir de Agosto de 2019 que será informado. Rioprevidência explicou que até agosto não havia ingresso desse recurso.</t>
        </r>
      </text>
    </comment>
    <comment ref="C169" authorId="1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Somar a despesa empenhada do Plano Previdenciário na Dotação Atual.</t>
        </r>
      </text>
    </comment>
  </commentList>
</comments>
</file>

<file path=xl/sharedStrings.xml><?xml version="1.0" encoding="utf-8"?>
<sst xmlns="http://schemas.openxmlformats.org/spreadsheetml/2006/main" count="283" uniqueCount="143">
  <si>
    <t>RELATÓRIO RESUMIDO DA EXECUÇÃO ORÇAMENTÁRIA</t>
  </si>
  <si>
    <t>ORÇAMENTO DA SEGURIDADE SOCIAL</t>
  </si>
  <si>
    <t>PREVISÃO</t>
  </si>
  <si>
    <t>RECEITAS REALIZADAS</t>
  </si>
  <si>
    <t>INICIAL</t>
  </si>
  <si>
    <t>ATUALIZADA</t>
  </si>
  <si>
    <t>RESERVA ORÇAMENTÁRIA DO RPPS</t>
  </si>
  <si>
    <t>PREVISÃO ORÇAMENTÁRIA</t>
  </si>
  <si>
    <t>BENS E DIREITOS DO RPPS</t>
  </si>
  <si>
    <t>PERÍODO DE REFERÊNCIA</t>
  </si>
  <si>
    <t>GOVERNO DO ESTADO DO RIO DE JANEIRO</t>
  </si>
  <si>
    <t>DEMONSTRATIVO DAS RECEITAS E DESPESAS PREVIDENCIÁRIAS DO REGIME PRÓPRIO DOS SERVIDORES PÚBLICOS</t>
  </si>
  <si>
    <t>Valor</t>
  </si>
  <si>
    <t>Continuação</t>
  </si>
  <si>
    <t>RREO - Anexo 4 (LRF, Art. 53, inciso II)</t>
  </si>
  <si>
    <t>PLANO FINANCEIRO</t>
  </si>
  <si>
    <t>PLANO PREVIDENCIÁRIO</t>
  </si>
  <si>
    <t>Receita de Serviços</t>
  </si>
  <si>
    <t>Alienação de Bens, Direitos e Ativos</t>
  </si>
  <si>
    <t>Amortização de Empréstimos</t>
  </si>
  <si>
    <t>DESPESAS LIQUIDADAS</t>
  </si>
  <si>
    <t>DOTAÇÃO INICIAL</t>
  </si>
  <si>
    <t>DOTAÇÃO ATUALIZADA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</si>
  <si>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</si>
  <si>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</si>
  <si>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</si>
  <si>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</si>
  <si>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</si>
  <si>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</si>
  <si>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</si>
  <si>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</si>
  <si>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</si>
  <si>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</si>
  <si>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</si>
  <si>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</si>
  <si>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</si>
  <si>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</si>
  <si>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</si>
  <si>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</si>
  <si>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</si>
  <si>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</si>
  <si>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</si>
  <si>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</si>
  <si>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</si>
  <si>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</si>
  <si>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</si>
  <si>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</si>
  <si>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</si>
  <si>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</si>
  <si>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</si>
  <si>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</si>
  <si>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</si>
  <si>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</si>
  <si>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</si>
  <si>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</si>
  <si>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</si>
  <si>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</si>
  <si>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</si>
  <si>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</si>
  <si>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Continua (1/2)</t>
  </si>
  <si>
    <t>(2/2)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</si>
  <si>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</si>
  <si>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</si>
  <si>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</si>
  <si>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</si>
  <si>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</si>
  <si>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</si>
  <si>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</si>
  <si>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</si>
  <si>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Receita Patrimonial</t>
  </si>
  <si>
    <t>Receitas Imobiliárias</t>
  </si>
  <si>
    <t>Receitas de Valores Mobiliários</t>
  </si>
  <si>
    <t>Outras Receitas Patrimoniais</t>
  </si>
  <si>
    <t>Receita de Aporte Periódico de Valores Predefinidos</t>
  </si>
  <si>
    <t>Outras Receitas Correntes</t>
  </si>
  <si>
    <t>Compensação Previdenciária do RGPS para o RPPS</t>
  </si>
  <si>
    <t>Demais Receitas Correntes</t>
  </si>
  <si>
    <t>Outras Receitas de Capital</t>
  </si>
  <si>
    <t>RECEITAS PREVIDENCIÁRIAS - RPPS</t>
  </si>
  <si>
    <t>DESPESAS PREVIDENCIÁRIAS - RPPS</t>
  </si>
  <si>
    <t xml:space="preserve">    Benefícios - Civil</t>
  </si>
  <si>
    <t xml:space="preserve">         Aposentadorias</t>
  </si>
  <si>
    <t xml:space="preserve">         Pensões</t>
  </si>
  <si>
    <t xml:space="preserve">         Outros Benefícios Previdenciários</t>
  </si>
  <si>
    <t xml:space="preserve">    Benefícios - Militar</t>
  </si>
  <si>
    <t xml:space="preserve">         Reformas</t>
  </si>
  <si>
    <t xml:space="preserve">    Outras Despesas Previdenciárias</t>
  </si>
  <si>
    <t xml:space="preserve">         Compensação Previdenciária do RPPS para o RGPS</t>
  </si>
  <si>
    <t xml:space="preserve">         Demais Despesas Previdenciárias</t>
  </si>
  <si>
    <t>RECURSOS RPPS ARRECADADOS EM EXERCÍCIOS ANTERIORES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</si>
  <si>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</si>
  <si>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</si>
  <si>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</si>
  <si>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</si>
  <si>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</si>
  <si>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</si>
  <si>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</si>
  <si>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</si>
  <si>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APORTES DE RECURSOS PARA O PLANO FINANCEIRO DO RPPS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</si>
  <si>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</si>
  <si>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</si>
  <si>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</si>
  <si>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</si>
  <si>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</si>
  <si>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TOTAL DAS RECEITAS PREVIDENCIÁRIAS RPPS - (IV) = (I + III - II)</t>
  </si>
  <si>
    <t>Contadora - CRC-RJ-115174/O-0</t>
  </si>
  <si>
    <t>Subsecretária de Estado - ID: 4.412.059-1</t>
  </si>
  <si>
    <t>Stephanie Guimarães da Silva</t>
  </si>
  <si>
    <t>FONTE: Siafe-Rio - Secretaria de Estado de Fazenda.</t>
  </si>
  <si>
    <t>APOIO - RREO 04 (RECEITA) - (CONSOLIDADO) (A partir de 2018) - pasta RENATO</t>
  </si>
  <si>
    <t>APOIO - RREO 04 - RPPS [2] - Despesas - RPPS CONSOLIDADO (2017) - pasta RENATO</t>
  </si>
  <si>
    <r>
      <t xml:space="preserve">Aportes Periódicos para Amortização de Déficit Atuarial do RPPS (II)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</si>
  <si>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</si>
  <si>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poderá ser apresentada por meio da diferença entre previsão da receita e a dotação da despesa e entre a receita realizada e a despesa empenhada e as despesa liquidada.</t>
    </r>
  </si>
  <si>
    <r>
      <t>No demonstrativo para E, DF e M houve a exclusão da linha “</t>
    </r>
    <r>
      <rPr>
        <u val="singleAccounting"/>
        <sz val="8"/>
        <color indexed="10"/>
        <rFont val="Arial"/>
        <family val="2"/>
      </rPr>
      <t>Em regime de Parcelamento de Débitos</t>
    </r>
    <r>
      <rPr>
        <sz val="8"/>
        <color indexed="10"/>
        <rFont val="Arial"/>
        <family val="2"/>
      </rPr>
      <t>”.                                                            As informações antes registradas nessa linha deverão compor as linhas a que se refere a receita.</t>
    </r>
  </si>
  <si>
    <t>Jan a Dez 2019</t>
  </si>
  <si>
    <t>INSCRITAS EM RESTOS A PAGAR NÃO PROCESSADOS</t>
  </si>
  <si>
    <t>Em 2019</t>
  </si>
  <si>
    <t>-</t>
  </si>
  <si>
    <t>TOTAL DAS DESPESAS PREVIDENCIÁRIAS RPPS (V)</t>
  </si>
  <si>
    <t>Em 2020</t>
  </si>
  <si>
    <t>Jan a Dez 2020</t>
  </si>
  <si>
    <r>
      <t>RESULTADO PREVIDENCIÁRIO (VI) = (IV – V)</t>
    </r>
    <r>
      <rPr>
        <b/>
        <vertAlign val="superscript"/>
        <sz val="10"/>
        <rFont val="Times New Roman"/>
        <family val="1"/>
      </rPr>
      <t>2</t>
    </r>
  </si>
  <si>
    <t>31/Dez/2019</t>
  </si>
  <si>
    <t>RECEITAS CORRENTES (VII)</t>
  </si>
  <si>
    <t>RECEITAS DE CAPITAL (VIII)</t>
  </si>
  <si>
    <t>TOTAL DAS RECEITAS PREVIDENCIÁRIAS RPPS - (IX) = (VII + VIII)</t>
  </si>
  <si>
    <t xml:space="preserve">TOTAL DAS DESPESAS PREVIDENCIÁRIAS RPPS (X) </t>
  </si>
  <si>
    <r>
      <t>RESULTADO PREVIDENCIÁRIO (XI) = (IX – X)</t>
    </r>
    <r>
      <rPr>
        <b/>
        <vertAlign val="superscript"/>
        <sz val="10"/>
        <rFont val="Times New Roman"/>
        <family val="1"/>
      </rPr>
      <t>2</t>
    </r>
  </si>
  <si>
    <t>RECEITAS DA ADMINISTRAÇÃO - RPPS</t>
  </si>
  <si>
    <t>RECEITAS CORRENTES</t>
  </si>
  <si>
    <t>TOTAL DAS RECEITAS DA ADMINISTRAÇÃO RPPS - (XII)</t>
  </si>
  <si>
    <t>DESPESAS DA ADMINISTRAÇÃO - RPPS</t>
  </si>
  <si>
    <t>DESPESAS CORRENTES (XIII)</t>
  </si>
  <si>
    <t>DESPESAS DE CAPITAL (XIV)</t>
  </si>
  <si>
    <t>TOTAL DAS DESPESAS DA ADMINISTRAÇÃO RPPS (XV) = (XIII + XIV)</t>
  </si>
  <si>
    <t>RESULTADO DA ADMINISTRAÇÃO RPPS (XVI) = (XII – XV)</t>
  </si>
  <si>
    <t>RECEITAS DE CAPITAL (III)</t>
  </si>
  <si>
    <t>JANEIRO A DEZEMBRO 2020/BIMESTRE NOVEMBRO-DEZEMBRO</t>
  </si>
  <si>
    <t>31/Dez/2020</t>
  </si>
  <si>
    <t>DOTAÇÃO ATUAL SUBFUNÇÃO 272 PREVIDENCIA</t>
  </si>
  <si>
    <t>A DIFERENÇA É A DOT ATUAL PLANO PREV</t>
  </si>
  <si>
    <t>Emissão: 02/03/2021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</si>
</sst>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9"/>
      <name val="Tahoma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u val="singleAccounting"/>
      <sz val="8"/>
      <color indexed="10"/>
      <name val="Arial"/>
      <family val="2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sz val="8"/>
      <name val="Calibri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8"/>
      <color indexed="63"/>
      <name val="Tahoma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333333"/>
      <name val="Tahoma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69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5" fillId="33" borderId="0" xfId="0" applyNumberFormat="1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8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8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172" fontId="3" fillId="33" borderId="0" xfId="61" applyNumberFormat="1" applyFont="1" applyFill="1" applyAlignment="1">
      <alignment/>
    </xf>
    <xf numFmtId="0" fontId="4" fillId="33" borderId="0" xfId="0" applyFont="1" applyFill="1" applyAlignment="1">
      <alignment/>
    </xf>
    <xf numFmtId="172" fontId="3" fillId="3" borderId="0" xfId="61" applyNumberFormat="1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172" fontId="10" fillId="33" borderId="10" xfId="61" applyNumberFormat="1" applyFont="1" applyFill="1" applyBorder="1" applyAlignment="1">
      <alignment vertical="center"/>
    </xf>
    <xf numFmtId="172" fontId="10" fillId="33" borderId="11" xfId="61" applyNumberFormat="1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11" fillId="33" borderId="12" xfId="0" applyNumberFormat="1" applyFont="1" applyFill="1" applyBorder="1" applyAlignment="1">
      <alignment vertical="center"/>
    </xf>
    <xf numFmtId="172" fontId="11" fillId="33" borderId="13" xfId="61" applyNumberFormat="1" applyFont="1" applyFill="1" applyBorder="1" applyAlignment="1">
      <alignment vertical="center"/>
    </xf>
    <xf numFmtId="172" fontId="11" fillId="33" borderId="14" xfId="61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49" fontId="11" fillId="33" borderId="15" xfId="0" applyNumberFormat="1" applyFont="1" applyFill="1" applyBorder="1" applyAlignment="1">
      <alignment vertical="center"/>
    </xf>
    <xf numFmtId="49" fontId="11" fillId="33" borderId="16" xfId="0" applyNumberFormat="1" applyFont="1" applyFill="1" applyBorder="1" applyAlignment="1">
      <alignment horizontal="justify" vertical="center"/>
    </xf>
    <xf numFmtId="49" fontId="11" fillId="33" borderId="0" xfId="0" applyNumberFormat="1" applyFont="1" applyFill="1" applyBorder="1" applyAlignment="1">
      <alignment horizontal="justify" vertical="center"/>
    </xf>
    <xf numFmtId="172" fontId="11" fillId="33" borderId="0" xfId="61" applyNumberFormat="1" applyFont="1" applyFill="1" applyBorder="1" applyAlignment="1">
      <alignment vertical="center"/>
    </xf>
    <xf numFmtId="172" fontId="11" fillId="33" borderId="0" xfId="61" applyNumberFormat="1" applyFont="1" applyFill="1" applyBorder="1" applyAlignment="1">
      <alignment horizontal="center" vertical="center" wrapText="1"/>
    </xf>
    <xf numFmtId="172" fontId="11" fillId="33" borderId="0" xfId="61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7" fontId="10" fillId="33" borderId="0" xfId="0" applyNumberFormat="1" applyFont="1" applyFill="1" applyBorder="1" applyAlignment="1">
      <alignment vertical="center"/>
    </xf>
    <xf numFmtId="172" fontId="10" fillId="33" borderId="15" xfId="61" applyNumberFormat="1" applyFont="1" applyFill="1" applyBorder="1" applyAlignment="1">
      <alignment vertical="center" wrapText="1"/>
    </xf>
    <xf numFmtId="41" fontId="10" fillId="33" borderId="15" xfId="61" applyNumberFormat="1" applyFont="1" applyFill="1" applyBorder="1" applyAlignment="1">
      <alignment vertical="center" wrapText="1"/>
    </xf>
    <xf numFmtId="172" fontId="10" fillId="33" borderId="0" xfId="61" applyNumberFormat="1" applyFont="1" applyFill="1" applyBorder="1" applyAlignment="1">
      <alignment vertical="center" wrapText="1"/>
    </xf>
    <xf numFmtId="41" fontId="10" fillId="33" borderId="0" xfId="61" applyNumberFormat="1" applyFont="1" applyFill="1" applyBorder="1" applyAlignment="1">
      <alignment vertical="center" wrapText="1"/>
    </xf>
    <xf numFmtId="172" fontId="10" fillId="33" borderId="17" xfId="61" applyNumberFormat="1" applyFont="1" applyFill="1" applyBorder="1" applyAlignment="1">
      <alignment vertical="center" wrapText="1"/>
    </xf>
    <xf numFmtId="41" fontId="10" fillId="33" borderId="17" xfId="61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horizontal="right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49" fontId="11" fillId="33" borderId="12" xfId="0" applyNumberFormat="1" applyFont="1" applyFill="1" applyBorder="1" applyAlignment="1">
      <alignment vertical="center"/>
    </xf>
    <xf numFmtId="49" fontId="11" fillId="33" borderId="18" xfId="0" applyNumberFormat="1" applyFont="1" applyFill="1" applyBorder="1" applyAlignment="1">
      <alignment horizontal="justify" vertical="center"/>
    </xf>
    <xf numFmtId="0" fontId="10" fillId="33" borderId="19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172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11" fillId="34" borderId="23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wrapText="1"/>
    </xf>
    <xf numFmtId="172" fontId="3" fillId="35" borderId="0" xfId="0" applyNumberFormat="1" applyFont="1" applyFill="1" applyAlignment="1">
      <alignment/>
    </xf>
    <xf numFmtId="171" fontId="16" fillId="33" borderId="0" xfId="61" applyFont="1" applyFill="1" applyBorder="1" applyAlignment="1">
      <alignment horizontal="right" vertical="center"/>
    </xf>
    <xf numFmtId="3" fontId="36" fillId="3" borderId="0" xfId="0" applyNumberFormat="1" applyFont="1" applyFill="1" applyBorder="1" applyAlignment="1">
      <alignment/>
    </xf>
    <xf numFmtId="0" fontId="61" fillId="0" borderId="0" xfId="0" applyFont="1" applyFill="1" applyAlignment="1">
      <alignment vertical="center"/>
    </xf>
    <xf numFmtId="41" fontId="62" fillId="0" borderId="0" xfId="0" applyNumberFormat="1" applyFont="1" applyFill="1" applyAlignment="1">
      <alignment/>
    </xf>
    <xf numFmtId="37" fontId="10" fillId="36" borderId="14" xfId="47" applyNumberFormat="1" applyFont="1" applyFill="1" applyBorder="1" applyAlignment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37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" fontId="63" fillId="0" borderId="0" xfId="0" applyNumberFormat="1" applyFont="1" applyAlignment="1">
      <alignment/>
    </xf>
    <xf numFmtId="0" fontId="11" fillId="33" borderId="12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49" fontId="10" fillId="0" borderId="0" xfId="47" applyNumberFormat="1" applyFont="1" applyAlignment="1">
      <alignment horizontal="justify" vertical="center"/>
      <protection/>
    </xf>
    <xf numFmtId="172" fontId="10" fillId="33" borderId="13" xfId="61" applyNumberFormat="1" applyFont="1" applyFill="1" applyBorder="1" applyAlignment="1">
      <alignment/>
    </xf>
    <xf numFmtId="0" fontId="11" fillId="33" borderId="12" xfId="47" applyFont="1" applyFill="1" applyBorder="1">
      <alignment/>
      <protection/>
    </xf>
    <xf numFmtId="49" fontId="11" fillId="0" borderId="0" xfId="47" applyNumberFormat="1" applyFont="1" applyAlignment="1">
      <alignment horizontal="justify" vertical="center"/>
      <protection/>
    </xf>
    <xf numFmtId="37" fontId="10" fillId="0" borderId="0" xfId="47" applyNumberFormat="1" applyFont="1" applyAlignment="1">
      <alignment horizontal="center"/>
      <protection/>
    </xf>
    <xf numFmtId="0" fontId="10" fillId="0" borderId="0" xfId="47" applyFont="1" applyAlignment="1">
      <alignment horizontal="center" vertical="center" wrapText="1"/>
      <protection/>
    </xf>
    <xf numFmtId="0" fontId="10" fillId="0" borderId="0" xfId="47" applyFont="1" applyAlignment="1">
      <alignment vertical="center" wrapText="1"/>
      <protection/>
    </xf>
    <xf numFmtId="37" fontId="11" fillId="34" borderId="23" xfId="0" applyNumberFormat="1" applyFont="1" applyFill="1" applyBorder="1" applyAlignment="1">
      <alignment horizontal="center" vertical="center"/>
    </xf>
    <xf numFmtId="37" fontId="11" fillId="34" borderId="22" xfId="0" applyNumberFormat="1" applyFont="1" applyFill="1" applyBorder="1" applyAlignment="1">
      <alignment horizontal="center" vertical="center"/>
    </xf>
    <xf numFmtId="49" fontId="10" fillId="0" borderId="19" xfId="47" applyNumberFormat="1" applyFont="1" applyBorder="1" applyAlignment="1">
      <alignment horizontal="justify" vertical="center"/>
      <protection/>
    </xf>
    <xf numFmtId="49" fontId="10" fillId="0" borderId="17" xfId="47" applyNumberFormat="1" applyFont="1" applyBorder="1" applyAlignment="1">
      <alignment horizontal="justify" vertical="center"/>
      <protection/>
    </xf>
    <xf numFmtId="49" fontId="11" fillId="33" borderId="12" xfId="47" applyNumberFormat="1" applyFont="1" applyFill="1" applyBorder="1" applyAlignment="1">
      <alignment vertical="center"/>
      <protection/>
    </xf>
    <xf numFmtId="171" fontId="11" fillId="33" borderId="13" xfId="61" applyFont="1" applyFill="1" applyBorder="1" applyAlignment="1">
      <alignment vertical="center"/>
    </xf>
    <xf numFmtId="49" fontId="11" fillId="0" borderId="0" xfId="47" applyNumberFormat="1" applyFont="1" applyAlignment="1">
      <alignment vertical="center"/>
      <protection/>
    </xf>
    <xf numFmtId="172" fontId="10" fillId="0" borderId="0" xfId="61" applyNumberFormat="1" applyFont="1" applyAlignment="1">
      <alignment horizontal="center" vertical="center"/>
    </xf>
    <xf numFmtId="172" fontId="10" fillId="0" borderId="0" xfId="61" applyNumberFormat="1" applyFont="1" applyAlignment="1">
      <alignment vertical="center" wrapText="1"/>
    </xf>
    <xf numFmtId="172" fontId="10" fillId="0" borderId="0" xfId="61" applyNumberFormat="1" applyFont="1" applyFill="1" applyBorder="1" applyAlignment="1">
      <alignment vertical="center" wrapText="1"/>
    </xf>
    <xf numFmtId="172" fontId="11" fillId="0" borderId="0" xfId="61" applyNumberFormat="1" applyFont="1" applyFill="1" applyBorder="1" applyAlignment="1">
      <alignment/>
    </xf>
    <xf numFmtId="172" fontId="11" fillId="0" borderId="0" xfId="61" applyNumberFormat="1" applyFont="1" applyAlignment="1">
      <alignment/>
    </xf>
    <xf numFmtId="49" fontId="11" fillId="33" borderId="18" xfId="47" applyNumberFormat="1" applyFont="1" applyFill="1" applyBorder="1" applyAlignment="1">
      <alignment horizontal="justify" vertical="center"/>
      <protection/>
    </xf>
    <xf numFmtId="171" fontId="10" fillId="33" borderId="11" xfId="61" applyNumberFormat="1" applyFont="1" applyFill="1" applyBorder="1" applyAlignment="1">
      <alignment vertical="center"/>
    </xf>
    <xf numFmtId="171" fontId="10" fillId="33" borderId="10" xfId="61" applyNumberFormat="1" applyFont="1" applyFill="1" applyBorder="1" applyAlignment="1">
      <alignment vertical="center" wrapText="1"/>
    </xf>
    <xf numFmtId="171" fontId="10" fillId="33" borderId="0" xfId="61" applyNumberFormat="1" applyFont="1" applyFill="1" applyBorder="1" applyAlignment="1">
      <alignment vertical="center" wrapText="1"/>
    </xf>
    <xf numFmtId="171" fontId="10" fillId="33" borderId="10" xfId="61" applyNumberFormat="1" applyFont="1" applyFill="1" applyBorder="1" applyAlignment="1">
      <alignment vertical="center"/>
    </xf>
    <xf numFmtId="171" fontId="10" fillId="0" borderId="10" xfId="61" applyNumberFormat="1" applyFont="1" applyFill="1" applyBorder="1" applyAlignment="1">
      <alignment vertical="center"/>
    </xf>
    <xf numFmtId="171" fontId="10" fillId="0" borderId="11" xfId="61" applyNumberFormat="1" applyFont="1" applyFill="1" applyBorder="1" applyAlignment="1">
      <alignment vertical="center"/>
    </xf>
    <xf numFmtId="171" fontId="11" fillId="33" borderId="13" xfId="61" applyNumberFormat="1" applyFont="1" applyFill="1" applyBorder="1" applyAlignment="1">
      <alignment vertical="center"/>
    </xf>
    <xf numFmtId="171" fontId="11" fillId="33" borderId="14" xfId="61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 indent="2"/>
    </xf>
    <xf numFmtId="0" fontId="10" fillId="0" borderId="0" xfId="0" applyFont="1" applyFill="1" applyAlignment="1">
      <alignment horizontal="left" indent="3"/>
    </xf>
    <xf numFmtId="0" fontId="10" fillId="0" borderId="0" xfId="0" applyFont="1" applyFill="1" applyAlignment="1">
      <alignment horizontal="left" vertical="center" indent="2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171" fontId="11" fillId="33" borderId="13" xfId="61" applyFont="1" applyFill="1" applyBorder="1" applyAlignment="1">
      <alignment vertical="center" wrapText="1"/>
    </xf>
    <xf numFmtId="171" fontId="10" fillId="33" borderId="24" xfId="61" applyNumberFormat="1" applyFont="1" applyFill="1" applyBorder="1" applyAlignment="1">
      <alignment vertical="center" wrapText="1"/>
    </xf>
    <xf numFmtId="171" fontId="10" fillId="33" borderId="11" xfId="61" applyNumberFormat="1" applyFont="1" applyFill="1" applyBorder="1" applyAlignment="1">
      <alignment vertical="center" wrapText="1"/>
    </xf>
    <xf numFmtId="171" fontId="10" fillId="33" borderId="16" xfId="61" applyNumberFormat="1" applyFont="1" applyFill="1" applyBorder="1" applyAlignment="1">
      <alignment vertical="center" wrapText="1"/>
    </xf>
    <xf numFmtId="171" fontId="10" fillId="33" borderId="22" xfId="61" applyNumberFormat="1" applyFont="1" applyFill="1" applyBorder="1" applyAlignment="1">
      <alignment vertical="center" wrapText="1"/>
    </xf>
    <xf numFmtId="171" fontId="11" fillId="33" borderId="23" xfId="61" applyNumberFormat="1" applyFont="1" applyFill="1" applyBorder="1" applyAlignment="1">
      <alignment vertical="center"/>
    </xf>
    <xf numFmtId="171" fontId="11" fillId="33" borderId="20" xfId="61" applyNumberFormat="1" applyFont="1" applyFill="1" applyBorder="1" applyAlignment="1">
      <alignment vertical="center"/>
    </xf>
    <xf numFmtId="171" fontId="11" fillId="33" borderId="13" xfId="61" applyNumberFormat="1" applyFont="1" applyFill="1" applyBorder="1" applyAlignment="1">
      <alignment vertical="center" wrapText="1"/>
    </xf>
    <xf numFmtId="171" fontId="11" fillId="33" borderId="18" xfId="61" applyNumberFormat="1" applyFont="1" applyFill="1" applyBorder="1" applyAlignment="1">
      <alignment vertical="center" wrapText="1"/>
    </xf>
    <xf numFmtId="171" fontId="11" fillId="33" borderId="20" xfId="61" applyNumberFormat="1" applyFont="1" applyFill="1" applyBorder="1" applyAlignment="1">
      <alignment vertical="center" wrapText="1"/>
    </xf>
    <xf numFmtId="171" fontId="10" fillId="33" borderId="21" xfId="61" applyNumberFormat="1" applyFont="1" applyFill="1" applyBorder="1" applyAlignment="1">
      <alignment vertical="center" wrapText="1"/>
    </xf>
    <xf numFmtId="171" fontId="11" fillId="33" borderId="22" xfId="61" applyNumberFormat="1" applyFont="1" applyFill="1" applyBorder="1" applyAlignment="1">
      <alignment vertical="center"/>
    </xf>
    <xf numFmtId="171" fontId="11" fillId="33" borderId="21" xfId="61" applyNumberFormat="1" applyFont="1" applyFill="1" applyBorder="1" applyAlignment="1">
      <alignment vertical="center"/>
    </xf>
    <xf numFmtId="171" fontId="11" fillId="33" borderId="14" xfId="61" applyNumberFormat="1" applyFont="1" applyFill="1" applyBorder="1" applyAlignment="1">
      <alignment vertical="center" wrapText="1"/>
    </xf>
    <xf numFmtId="171" fontId="64" fillId="33" borderId="0" xfId="62" applyNumberFormat="1" applyFont="1" applyFill="1" applyAlignment="1" applyProtection="1">
      <alignment/>
      <protection locked="0"/>
    </xf>
    <xf numFmtId="171" fontId="10" fillId="0" borderId="24" xfId="61" applyNumberFormat="1" applyFont="1" applyFill="1" applyBorder="1" applyAlignment="1">
      <alignment vertical="center" wrapText="1"/>
    </xf>
    <xf numFmtId="171" fontId="10" fillId="0" borderId="11" xfId="61" applyNumberFormat="1" applyFont="1" applyFill="1" applyBorder="1" applyAlignment="1">
      <alignment vertical="center" wrapText="1"/>
    </xf>
    <xf numFmtId="171" fontId="11" fillId="0" borderId="14" xfId="61" applyNumberFormat="1" applyFont="1" applyFill="1" applyBorder="1" applyAlignment="1">
      <alignment vertical="center"/>
    </xf>
    <xf numFmtId="171" fontId="10" fillId="0" borderId="10" xfId="61" applyNumberFormat="1" applyFont="1" applyFill="1" applyBorder="1" applyAlignment="1">
      <alignment vertical="center" wrapText="1"/>
    </xf>
    <xf numFmtId="171" fontId="10" fillId="33" borderId="15" xfId="61" applyNumberFormat="1" applyFont="1" applyFill="1" applyBorder="1" applyAlignment="1">
      <alignment vertical="center" wrapText="1"/>
    </xf>
    <xf numFmtId="171" fontId="10" fillId="33" borderId="20" xfId="61" applyNumberFormat="1" applyFont="1" applyFill="1" applyBorder="1" applyAlignment="1">
      <alignment vertical="center" wrapText="1"/>
    </xf>
    <xf numFmtId="171" fontId="10" fillId="33" borderId="23" xfId="61" applyNumberFormat="1" applyFont="1" applyFill="1" applyBorder="1" applyAlignment="1">
      <alignment vertical="center" wrapText="1"/>
    </xf>
    <xf numFmtId="171" fontId="10" fillId="33" borderId="19" xfId="61" applyNumberFormat="1" applyFont="1" applyFill="1" applyBorder="1" applyAlignment="1">
      <alignment vertical="center" wrapText="1"/>
    </xf>
    <xf numFmtId="43" fontId="10" fillId="33" borderId="0" xfId="0" applyNumberFormat="1" applyFont="1" applyFill="1" applyAlignment="1">
      <alignment vertical="center"/>
    </xf>
    <xf numFmtId="0" fontId="65" fillId="0" borderId="0" xfId="0" applyFont="1" applyFill="1" applyAlignment="1">
      <alignment/>
    </xf>
    <xf numFmtId="171" fontId="3" fillId="25" borderId="0" xfId="61" applyFont="1" applyFill="1" applyAlignment="1">
      <alignment/>
    </xf>
    <xf numFmtId="0" fontId="65" fillId="25" borderId="0" xfId="0" applyFont="1" applyFill="1" applyAlignment="1">
      <alignment/>
    </xf>
    <xf numFmtId="172" fontId="3" fillId="25" borderId="0" xfId="0" applyNumberFormat="1" applyFont="1" applyFill="1" applyAlignment="1">
      <alignment/>
    </xf>
    <xf numFmtId="0" fontId="3" fillId="25" borderId="0" xfId="0" applyFont="1" applyFill="1" applyAlignment="1">
      <alignment/>
    </xf>
    <xf numFmtId="171" fontId="10" fillId="0" borderId="21" xfId="61" applyNumberFormat="1" applyFont="1" applyBorder="1" applyAlignment="1">
      <alignment vertical="center" wrapText="1"/>
    </xf>
    <xf numFmtId="171" fontId="11" fillId="33" borderId="14" xfId="61" applyNumberFormat="1" applyFont="1" applyFill="1" applyBorder="1" applyAlignment="1">
      <alignment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171" fontId="11" fillId="33" borderId="14" xfId="61" applyFont="1" applyFill="1" applyBorder="1" applyAlignment="1">
      <alignment horizontal="center" vertical="center"/>
    </xf>
    <xf numFmtId="171" fontId="11" fillId="33" borderId="18" xfId="61" applyFont="1" applyFill="1" applyBorder="1" applyAlignment="1">
      <alignment horizontal="center" vertical="center"/>
    </xf>
    <xf numFmtId="171" fontId="11" fillId="33" borderId="14" xfId="61" applyFont="1" applyFill="1" applyBorder="1" applyAlignment="1">
      <alignment horizontal="center" vertical="center" wrapText="1"/>
    </xf>
    <xf numFmtId="171" fontId="11" fillId="33" borderId="18" xfId="6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171" fontId="10" fillId="33" borderId="20" xfId="61" applyNumberFormat="1" applyFont="1" applyFill="1" applyBorder="1" applyAlignment="1">
      <alignment horizontal="center" vertical="center" wrapText="1"/>
    </xf>
    <xf numFmtId="171" fontId="10" fillId="33" borderId="19" xfId="61" applyNumberFormat="1" applyFont="1" applyFill="1" applyBorder="1" applyAlignment="1">
      <alignment horizontal="center" vertical="center" wrapText="1"/>
    </xf>
    <xf numFmtId="171" fontId="10" fillId="33" borderId="21" xfId="61" applyNumberFormat="1" applyFont="1" applyFill="1" applyBorder="1" applyAlignment="1">
      <alignment horizontal="center" vertical="center" wrapText="1"/>
    </xf>
    <xf numFmtId="171" fontId="10" fillId="33" borderId="16" xfId="61" applyNumberFormat="1" applyFont="1" applyFill="1" applyBorder="1" applyAlignment="1">
      <alignment horizontal="center" vertical="center" wrapText="1"/>
    </xf>
    <xf numFmtId="171" fontId="11" fillId="33" borderId="14" xfId="61" applyNumberFormat="1" applyFont="1" applyFill="1" applyBorder="1" applyAlignment="1">
      <alignment horizontal="center" vertical="center"/>
    </xf>
    <xf numFmtId="171" fontId="11" fillId="33" borderId="18" xfId="61" applyNumberFormat="1" applyFont="1" applyFill="1" applyBorder="1" applyAlignment="1">
      <alignment horizontal="center" vertical="center"/>
    </xf>
    <xf numFmtId="171" fontId="11" fillId="33" borderId="14" xfId="61" applyNumberFormat="1" applyFont="1" applyFill="1" applyBorder="1" applyAlignment="1">
      <alignment horizontal="center" vertical="center" wrapText="1"/>
    </xf>
    <xf numFmtId="171" fontId="11" fillId="33" borderId="18" xfId="61" applyNumberFormat="1" applyFont="1" applyFill="1" applyBorder="1" applyAlignment="1">
      <alignment horizontal="center" vertical="center" wrapText="1"/>
    </xf>
    <xf numFmtId="171" fontId="10" fillId="33" borderId="11" xfId="61" applyNumberFormat="1" applyFont="1" applyFill="1" applyBorder="1" applyAlignment="1">
      <alignment horizontal="center" vertical="center" wrapText="1"/>
    </xf>
    <xf numFmtId="171" fontId="10" fillId="33" borderId="0" xfId="61" applyNumberFormat="1" applyFont="1" applyFill="1" applyBorder="1" applyAlignment="1">
      <alignment horizontal="center" vertical="center" wrapText="1"/>
    </xf>
    <xf numFmtId="171" fontId="10" fillId="33" borderId="14" xfId="61" applyFont="1" applyFill="1" applyBorder="1" applyAlignment="1">
      <alignment horizontal="center" vertical="center" wrapText="1"/>
    </xf>
    <xf numFmtId="171" fontId="10" fillId="33" borderId="12" xfId="61" applyFont="1" applyFill="1" applyBorder="1" applyAlignment="1">
      <alignment horizontal="center" vertical="center" wrapText="1"/>
    </xf>
    <xf numFmtId="171" fontId="11" fillId="33" borderId="12" xfId="61" applyFont="1" applyFill="1" applyBorder="1" applyAlignment="1">
      <alignment horizontal="center" vertical="center"/>
    </xf>
    <xf numFmtId="37" fontId="11" fillId="34" borderId="19" xfId="0" applyNumberFormat="1" applyFont="1" applyFill="1" applyBorder="1" applyAlignment="1">
      <alignment horizontal="center" vertical="center"/>
    </xf>
    <xf numFmtId="37" fontId="11" fillId="34" borderId="24" xfId="0" applyNumberFormat="1" applyFont="1" applyFill="1" applyBorder="1" applyAlignment="1">
      <alignment horizontal="center" vertical="center"/>
    </xf>
    <xf numFmtId="37" fontId="11" fillId="34" borderId="16" xfId="0" applyNumberFormat="1" applyFont="1" applyFill="1" applyBorder="1" applyAlignment="1">
      <alignment horizontal="center" vertical="center"/>
    </xf>
    <xf numFmtId="37" fontId="11" fillId="34" borderId="19" xfId="47" applyNumberFormat="1" applyFont="1" applyFill="1" applyBorder="1" applyAlignment="1">
      <alignment horizontal="center" vertical="center"/>
      <protection/>
    </xf>
    <xf numFmtId="37" fontId="11" fillId="34" borderId="24" xfId="47" applyNumberFormat="1" applyFont="1" applyFill="1" applyBorder="1" applyAlignment="1">
      <alignment horizontal="center" vertical="center"/>
      <protection/>
    </xf>
    <xf numFmtId="37" fontId="11" fillId="34" borderId="16" xfId="47" applyNumberFormat="1" applyFont="1" applyFill="1" applyBorder="1" applyAlignment="1">
      <alignment horizontal="center" vertical="center"/>
      <protection/>
    </xf>
    <xf numFmtId="49" fontId="11" fillId="34" borderId="14" xfId="0" applyNumberFormat="1" applyFont="1" applyFill="1" applyBorder="1" applyAlignment="1">
      <alignment horizontal="center" wrapText="1"/>
    </xf>
    <xf numFmtId="49" fontId="11" fillId="34" borderId="12" xfId="0" applyNumberFormat="1" applyFont="1" applyFill="1" applyBorder="1" applyAlignment="1">
      <alignment horizontal="center" wrapText="1"/>
    </xf>
    <xf numFmtId="49" fontId="11" fillId="34" borderId="18" xfId="0" applyNumberFormat="1" applyFont="1" applyFill="1" applyBorder="1" applyAlignment="1">
      <alignment horizontal="center" wrapText="1"/>
    </xf>
    <xf numFmtId="171" fontId="10" fillId="33" borderId="15" xfId="61" applyNumberFormat="1" applyFont="1" applyFill="1" applyBorder="1" applyAlignment="1">
      <alignment horizontal="center" vertical="center" wrapText="1"/>
    </xf>
    <xf numFmtId="171" fontId="10" fillId="33" borderId="24" xfId="61" applyNumberFormat="1" applyFont="1" applyFill="1" applyBorder="1" applyAlignment="1">
      <alignment horizontal="center" vertical="center" wrapText="1"/>
    </xf>
    <xf numFmtId="171" fontId="10" fillId="33" borderId="17" xfId="61" applyNumberFormat="1" applyFont="1" applyFill="1" applyBorder="1" applyAlignment="1">
      <alignment horizontal="center" vertical="center" wrapText="1"/>
    </xf>
    <xf numFmtId="171" fontId="10" fillId="33" borderId="11" xfId="61" applyNumberFormat="1" applyFont="1" applyFill="1" applyBorder="1" applyAlignment="1">
      <alignment horizontal="center" vertical="center"/>
    </xf>
    <xf numFmtId="171" fontId="10" fillId="33" borderId="0" xfId="61" applyNumberFormat="1" applyFont="1" applyFill="1" applyBorder="1" applyAlignment="1">
      <alignment horizontal="center" vertical="center"/>
    </xf>
    <xf numFmtId="171" fontId="10" fillId="33" borderId="24" xfId="61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171" fontId="10" fillId="33" borderId="20" xfId="61" applyNumberFormat="1" applyFont="1" applyFill="1" applyBorder="1" applyAlignment="1">
      <alignment horizontal="center" vertical="center"/>
    </xf>
    <xf numFmtId="171" fontId="10" fillId="33" borderId="15" xfId="61" applyNumberFormat="1" applyFont="1" applyFill="1" applyBorder="1" applyAlignment="1">
      <alignment horizontal="center" vertical="center"/>
    </xf>
    <xf numFmtId="171" fontId="11" fillId="33" borderId="12" xfId="61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37" fontId="11" fillId="34" borderId="23" xfId="0" applyNumberFormat="1" applyFont="1" applyFill="1" applyBorder="1" applyAlignment="1">
      <alignment horizontal="center" vertical="center" wrapText="1"/>
    </xf>
    <xf numFmtId="37" fontId="11" fillId="34" borderId="10" xfId="0" applyNumberFormat="1" applyFont="1" applyFill="1" applyBorder="1" applyAlignment="1">
      <alignment horizontal="center" vertical="center" wrapText="1"/>
    </xf>
    <xf numFmtId="37" fontId="11" fillId="34" borderId="22" xfId="0" applyNumberFormat="1" applyFont="1" applyFill="1" applyBorder="1" applyAlignment="1">
      <alignment horizontal="center" vertical="center" wrapText="1"/>
    </xf>
    <xf numFmtId="171" fontId="11" fillId="33" borderId="12" xfId="61" applyNumberFormat="1" applyFont="1" applyFill="1" applyBorder="1" applyAlignment="1">
      <alignment horizontal="center" vertical="center" wrapText="1"/>
    </xf>
    <xf numFmtId="171" fontId="10" fillId="0" borderId="11" xfId="61" applyNumberFormat="1" applyFont="1" applyFill="1" applyBorder="1" applyAlignment="1">
      <alignment horizontal="center" vertical="center" wrapText="1"/>
    </xf>
    <xf numFmtId="171" fontId="10" fillId="0" borderId="0" xfId="61" applyNumberFormat="1" applyFont="1" applyFill="1" applyBorder="1" applyAlignment="1">
      <alignment horizontal="center" vertical="center" wrapText="1"/>
    </xf>
    <xf numFmtId="171" fontId="10" fillId="0" borderId="11" xfId="61" applyNumberFormat="1" applyFont="1" applyFill="1" applyBorder="1" applyAlignment="1">
      <alignment horizontal="center" vertical="center"/>
    </xf>
    <xf numFmtId="171" fontId="10" fillId="0" borderId="0" xfId="61" applyNumberFormat="1" applyFont="1" applyFill="1" applyBorder="1" applyAlignment="1">
      <alignment horizontal="center" vertical="center"/>
    </xf>
    <xf numFmtId="171" fontId="10" fillId="0" borderId="24" xfId="61" applyNumberFormat="1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9" fontId="11" fillId="34" borderId="14" xfId="0" applyNumberFormat="1" applyFont="1" applyFill="1" applyBorder="1" applyAlignment="1">
      <alignment horizontal="center"/>
    </xf>
    <xf numFmtId="49" fontId="11" fillId="34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7" fontId="14" fillId="34" borderId="19" xfId="0" applyNumberFormat="1" applyFont="1" applyFill="1" applyBorder="1" applyAlignment="1">
      <alignment horizontal="center" vertical="center" wrapText="1"/>
    </xf>
    <xf numFmtId="37" fontId="14" fillId="34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167" fontId="10" fillId="33" borderId="0" xfId="0" applyNumberFormat="1" applyFont="1" applyFill="1" applyBorder="1" applyAlignment="1">
      <alignment horizontal="right"/>
    </xf>
    <xf numFmtId="0" fontId="11" fillId="34" borderId="14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171" fontId="10" fillId="33" borderId="21" xfId="61" applyNumberFormat="1" applyFont="1" applyFill="1" applyBorder="1" applyAlignment="1">
      <alignment horizontal="center" vertical="center"/>
    </xf>
    <xf numFmtId="171" fontId="10" fillId="33" borderId="17" xfId="61" applyNumberFormat="1" applyFont="1" applyFill="1" applyBorder="1" applyAlignment="1">
      <alignment horizontal="center" vertical="center"/>
    </xf>
    <xf numFmtId="172" fontId="10" fillId="33" borderId="14" xfId="61" applyNumberFormat="1" applyFont="1" applyFill="1" applyBorder="1" applyAlignment="1">
      <alignment horizontal="center" vertical="center"/>
    </xf>
    <xf numFmtId="172" fontId="10" fillId="33" borderId="12" xfId="61" applyNumberFormat="1" applyFont="1" applyFill="1" applyBorder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 vertical="center"/>
    </xf>
    <xf numFmtId="171" fontId="10" fillId="33" borderId="15" xfId="6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right" vertical="center"/>
    </xf>
    <xf numFmtId="43" fontId="10" fillId="33" borderId="0" xfId="0" applyNumberFormat="1" applyFont="1" applyFill="1" applyBorder="1" applyAlignment="1">
      <alignment horizontal="center" vertical="center"/>
    </xf>
    <xf numFmtId="43" fontId="10" fillId="33" borderId="0" xfId="0" applyNumberFormat="1" applyFont="1" applyFill="1" applyAlignment="1">
      <alignment horizontal="center" vertical="center"/>
    </xf>
    <xf numFmtId="0" fontId="11" fillId="34" borderId="18" xfId="0" applyFont="1" applyFill="1" applyBorder="1" applyAlignment="1">
      <alignment horizontal="center"/>
    </xf>
    <xf numFmtId="172" fontId="66" fillId="35" borderId="0" xfId="0" applyNumberFormat="1" applyFont="1" applyFill="1" applyAlignment="1">
      <alignment horizontal="center" vertical="center" wrapText="1"/>
    </xf>
    <xf numFmtId="0" fontId="66" fillId="33" borderId="0" xfId="0" applyFont="1" applyFill="1" applyAlignment="1">
      <alignment horizontal="left" wrapText="1"/>
    </xf>
    <xf numFmtId="0" fontId="11" fillId="34" borderId="19" xfId="47" applyFont="1" applyFill="1" applyBorder="1" applyAlignment="1">
      <alignment horizontal="center" vertical="center"/>
      <protection/>
    </xf>
    <xf numFmtId="0" fontId="11" fillId="34" borderId="16" xfId="47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10" fillId="33" borderId="14" xfId="61" applyFont="1" applyFill="1" applyBorder="1" applyAlignment="1">
      <alignment horizontal="center"/>
    </xf>
    <xf numFmtId="171" fontId="10" fillId="33" borderId="12" xfId="61" applyFont="1" applyFill="1" applyBorder="1" applyAlignment="1">
      <alignment horizontal="center"/>
    </xf>
    <xf numFmtId="171" fontId="10" fillId="33" borderId="18" xfId="6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</xdr:row>
      <xdr:rowOff>19050</xdr:rowOff>
    </xdr:from>
    <xdr:to>
      <xdr:col>3</xdr:col>
      <xdr:colOff>38100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00025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89</xdr:row>
      <xdr:rowOff>38100</xdr:rowOff>
    </xdr:from>
    <xdr:to>
      <xdr:col>3</xdr:col>
      <xdr:colOff>57150</xdr:colOff>
      <xdr:row>91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5687675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67.00390625" style="8" bestFit="1" customWidth="1"/>
    <col min="2" max="2" width="16.7109375" style="8" customWidth="1"/>
    <col min="3" max="3" width="17.00390625" style="8" customWidth="1"/>
    <col min="4" max="4" width="6.28125" style="8" customWidth="1"/>
    <col min="5" max="5" width="10.7109375" style="8" customWidth="1"/>
    <col min="6" max="6" width="7.7109375" style="8" customWidth="1"/>
    <col min="7" max="7" width="8.7109375" style="8" customWidth="1"/>
    <col min="8" max="8" width="16.140625" style="8" customWidth="1"/>
    <col min="9" max="9" width="16.7109375" style="8" bestFit="1" customWidth="1"/>
    <col min="10" max="11" width="16.28125" style="8" customWidth="1"/>
    <col min="12" max="12" width="17.140625" style="9" customWidth="1"/>
    <col min="13" max="13" width="16.8515625" style="9" bestFit="1" customWidth="1"/>
    <col min="14" max="14" width="16.7109375" style="9" bestFit="1" customWidth="1"/>
    <col min="15" max="15" width="18.00390625" style="9" customWidth="1"/>
    <col min="16" max="16" width="17.00390625" style="9" bestFit="1" customWidth="1"/>
    <col min="17" max="17" width="17.421875" style="9" customWidth="1"/>
    <col min="18" max="18" width="63.7109375" style="9" bestFit="1" customWidth="1"/>
    <col min="19" max="19" width="9.140625" style="9" customWidth="1"/>
    <col min="20" max="16384" width="9.140625" style="8" customWidth="1"/>
  </cols>
  <sheetData>
    <row r="1" ht="14.25">
      <c r="A1" s="85"/>
    </row>
    <row r="2" spans="1:11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242" t="s">
        <v>10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spans="1:11" ht="12.75">
      <c r="A6" s="242" t="s">
        <v>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</row>
    <row r="7" spans="1:11" ht="12.75">
      <c r="A7" s="243" t="s">
        <v>11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</row>
    <row r="8" spans="1:11" ht="12.75">
      <c r="A8" s="242" t="s">
        <v>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</row>
    <row r="9" spans="1:11" ht="12.75">
      <c r="A9" s="254" t="s">
        <v>138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</row>
    <row r="10" spans="1:1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0"/>
    </row>
    <row r="11" spans="1:11" ht="14.25">
      <c r="A11" s="29"/>
      <c r="B11" s="29"/>
      <c r="C11" s="29"/>
      <c r="D11" s="29"/>
      <c r="E11" s="29"/>
      <c r="F11" s="29"/>
      <c r="H11" s="35"/>
      <c r="I11" s="116"/>
      <c r="J11" s="116"/>
      <c r="K11" s="32" t="s">
        <v>142</v>
      </c>
    </row>
    <row r="12" spans="1:14" ht="18">
      <c r="A12" s="30" t="s">
        <v>14</v>
      </c>
      <c r="B12" s="30"/>
      <c r="C12" s="30"/>
      <c r="D12" s="30"/>
      <c r="E12" s="30"/>
      <c r="F12" s="32"/>
      <c r="G12" s="30"/>
      <c r="H12" s="30"/>
      <c r="I12" s="250">
        <v>1</v>
      </c>
      <c r="J12" s="250"/>
      <c r="K12" s="250"/>
      <c r="N12" s="70"/>
    </row>
    <row r="13" spans="1:11" ht="30" customHeight="1">
      <c r="A13" s="223" t="s">
        <v>16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</row>
    <row r="14" spans="1:11" ht="12.75">
      <c r="A14" s="246" t="s">
        <v>78</v>
      </c>
      <c r="B14" s="72" t="s">
        <v>2</v>
      </c>
      <c r="C14" s="72" t="s">
        <v>2</v>
      </c>
      <c r="D14" s="252" t="s">
        <v>3</v>
      </c>
      <c r="E14" s="253"/>
      <c r="F14" s="253"/>
      <c r="G14" s="253"/>
      <c r="H14" s="253"/>
      <c r="I14" s="253"/>
      <c r="J14" s="253"/>
      <c r="K14" s="253"/>
    </row>
    <row r="15" spans="1:12" ht="12.75">
      <c r="A15" s="247"/>
      <c r="B15" s="69" t="s">
        <v>4</v>
      </c>
      <c r="C15" s="69" t="s">
        <v>5</v>
      </c>
      <c r="D15" s="224" t="s">
        <v>121</v>
      </c>
      <c r="E15" s="223"/>
      <c r="F15" s="223"/>
      <c r="G15" s="223"/>
      <c r="H15" s="251"/>
      <c r="I15" s="224" t="s">
        <v>115</v>
      </c>
      <c r="J15" s="223"/>
      <c r="K15" s="223"/>
      <c r="L15" s="15"/>
    </row>
    <row r="16" spans="1:11" ht="12.75">
      <c r="A16" s="117" t="s">
        <v>61</v>
      </c>
      <c r="B16" s="33">
        <f>B17+B26+B35+B39++B40</f>
        <v>0</v>
      </c>
      <c r="C16" s="33">
        <f>C17+C26+C35+C39+C40</f>
        <v>0</v>
      </c>
      <c r="D16" s="195">
        <f>D17+D26+D35+D39+D40</f>
        <v>450243602.73</v>
      </c>
      <c r="E16" s="196" t="e">
        <f>E17+E26+E35+E39+#REF!+E40</f>
        <v>#REF!</v>
      </c>
      <c r="F16" s="196" t="e">
        <f>F17+F26+F35+F39+#REF!+F40</f>
        <v>#REF!</v>
      </c>
      <c r="G16" s="196" t="e">
        <f>G17+G26+G35+G39+#REF!+G40</f>
        <v>#REF!</v>
      </c>
      <c r="H16" s="197" t="e">
        <f>H17+H26+H35+H39+#REF!+H40</f>
        <v>#REF!</v>
      </c>
      <c r="I16" s="178">
        <f>I17+I26+I35+I39+I40</f>
        <v>475444434.14</v>
      </c>
      <c r="J16" s="179" t="e">
        <f>J17+J26+J35+J39+#REF!+J40</f>
        <v>#REF!</v>
      </c>
      <c r="K16" s="179" t="e">
        <f>K17+K26+K35+K39+#REF!+K40</f>
        <v>#REF!</v>
      </c>
    </row>
    <row r="17" spans="1:11" ht="12.75">
      <c r="A17" s="118" t="s">
        <v>62</v>
      </c>
      <c r="B17" s="33">
        <f>B18+B22</f>
        <v>0</v>
      </c>
      <c r="C17" s="34">
        <f>C18+C22</f>
        <v>0</v>
      </c>
      <c r="D17" s="195">
        <f>D18+D22</f>
        <v>122506862.07</v>
      </c>
      <c r="E17" s="196"/>
      <c r="F17" s="196"/>
      <c r="G17" s="196"/>
      <c r="H17" s="197"/>
      <c r="I17" s="178">
        <f>I18+I22</f>
        <v>126075394.81</v>
      </c>
      <c r="J17" s="179"/>
      <c r="K17" s="179"/>
    </row>
    <row r="18" spans="1:12" ht="12.75">
      <c r="A18" s="119" t="s">
        <v>63</v>
      </c>
      <c r="B18" s="33">
        <f>B19+B20+B21</f>
        <v>0</v>
      </c>
      <c r="C18" s="34">
        <f>C19+C20+C21</f>
        <v>0</v>
      </c>
      <c r="D18" s="195">
        <f>D19+D20+D21</f>
        <v>122506862.07</v>
      </c>
      <c r="E18" s="196"/>
      <c r="F18" s="196"/>
      <c r="G18" s="196"/>
      <c r="H18" s="197"/>
      <c r="I18" s="178">
        <f>I19+I20+I21</f>
        <v>126075394.81</v>
      </c>
      <c r="J18" s="179"/>
      <c r="K18" s="179"/>
      <c r="L18" s="13"/>
    </row>
    <row r="19" spans="1:11" ht="12.75">
      <c r="A19" s="120" t="s">
        <v>64</v>
      </c>
      <c r="B19" s="33">
        <v>0</v>
      </c>
      <c r="C19" s="34">
        <v>0</v>
      </c>
      <c r="D19" s="195">
        <v>122506862.07</v>
      </c>
      <c r="E19" s="196"/>
      <c r="F19" s="196"/>
      <c r="G19" s="196"/>
      <c r="H19" s="197"/>
      <c r="I19" s="178">
        <v>126075394.81</v>
      </c>
      <c r="J19" s="179"/>
      <c r="K19" s="179"/>
    </row>
    <row r="20" spans="1:13" ht="12.75">
      <c r="A20" s="120" t="s">
        <v>65</v>
      </c>
      <c r="B20" s="33">
        <v>0</v>
      </c>
      <c r="C20" s="34">
        <v>0</v>
      </c>
      <c r="D20" s="195">
        <v>0</v>
      </c>
      <c r="E20" s="196"/>
      <c r="F20" s="196"/>
      <c r="G20" s="196"/>
      <c r="H20" s="197"/>
      <c r="I20" s="178">
        <v>0</v>
      </c>
      <c r="J20" s="179"/>
      <c r="K20" s="179"/>
      <c r="M20" s="16"/>
    </row>
    <row r="21" spans="1:11" ht="12.75">
      <c r="A21" s="120" t="s">
        <v>66</v>
      </c>
      <c r="B21" s="33">
        <v>0</v>
      </c>
      <c r="C21" s="34">
        <v>0</v>
      </c>
      <c r="D21" s="195">
        <v>0</v>
      </c>
      <c r="E21" s="196"/>
      <c r="F21" s="196"/>
      <c r="G21" s="196"/>
      <c r="H21" s="197"/>
      <c r="I21" s="178">
        <v>0</v>
      </c>
      <c r="J21" s="179"/>
      <c r="K21" s="179"/>
    </row>
    <row r="22" spans="1:11" ht="12.75">
      <c r="A22" s="119" t="s">
        <v>67</v>
      </c>
      <c r="B22" s="33">
        <f>B23+B24+B25</f>
        <v>0</v>
      </c>
      <c r="C22" s="34">
        <f>C23+C24+C25</f>
        <v>0</v>
      </c>
      <c r="D22" s="195">
        <f>D23+D24+D25</f>
        <v>0</v>
      </c>
      <c r="E22" s="196"/>
      <c r="F22" s="196"/>
      <c r="G22" s="196"/>
      <c r="H22" s="197"/>
      <c r="I22" s="178">
        <f>I23+I24+I25</f>
        <v>0</v>
      </c>
      <c r="J22" s="179"/>
      <c r="K22" s="179"/>
    </row>
    <row r="23" spans="1:11" ht="12.75">
      <c r="A23" s="120" t="s">
        <v>64</v>
      </c>
      <c r="B23" s="33">
        <v>0</v>
      </c>
      <c r="C23" s="34">
        <v>0</v>
      </c>
      <c r="D23" s="195">
        <v>0</v>
      </c>
      <c r="E23" s="196"/>
      <c r="F23" s="196"/>
      <c r="G23" s="196"/>
      <c r="H23" s="197"/>
      <c r="I23" s="178">
        <v>0</v>
      </c>
      <c r="J23" s="179"/>
      <c r="K23" s="179"/>
    </row>
    <row r="24" spans="1:11" ht="12.75">
      <c r="A24" s="120" t="s">
        <v>65</v>
      </c>
      <c r="B24" s="33">
        <v>0</v>
      </c>
      <c r="C24" s="34">
        <v>0</v>
      </c>
      <c r="D24" s="195">
        <v>0</v>
      </c>
      <c r="E24" s="196"/>
      <c r="F24" s="196"/>
      <c r="G24" s="196"/>
      <c r="H24" s="197"/>
      <c r="I24" s="178">
        <v>0</v>
      </c>
      <c r="J24" s="179"/>
      <c r="K24" s="179"/>
    </row>
    <row r="25" spans="1:11" ht="12.75">
      <c r="A25" s="120" t="s">
        <v>66</v>
      </c>
      <c r="B25" s="33">
        <v>0</v>
      </c>
      <c r="C25" s="34">
        <v>0</v>
      </c>
      <c r="D25" s="195">
        <v>0</v>
      </c>
      <c r="E25" s="196"/>
      <c r="F25" s="196"/>
      <c r="G25" s="196"/>
      <c r="H25" s="197"/>
      <c r="I25" s="178">
        <v>0</v>
      </c>
      <c r="J25" s="179"/>
      <c r="K25" s="179"/>
    </row>
    <row r="26" spans="1:11" ht="12.75">
      <c r="A26" s="116" t="s">
        <v>68</v>
      </c>
      <c r="B26" s="33">
        <f>B27+B31</f>
        <v>0</v>
      </c>
      <c r="C26" s="34">
        <f>C27+C31</f>
        <v>0</v>
      </c>
      <c r="D26" s="195">
        <f>D27+D31</f>
        <v>193827910.15</v>
      </c>
      <c r="E26" s="196"/>
      <c r="F26" s="196"/>
      <c r="G26" s="196"/>
      <c r="H26" s="197"/>
      <c r="I26" s="178">
        <f>I27+I31</f>
        <v>177009130.94</v>
      </c>
      <c r="J26" s="179"/>
      <c r="K26" s="179"/>
    </row>
    <row r="27" spans="1:11" ht="12.75">
      <c r="A27" s="119" t="s">
        <v>63</v>
      </c>
      <c r="B27" s="33">
        <f>B28+B29+B30</f>
        <v>0</v>
      </c>
      <c r="C27" s="34">
        <f>C28+C29+C30</f>
        <v>0</v>
      </c>
      <c r="D27" s="195">
        <f>D28+D29+D30</f>
        <v>193827910.15</v>
      </c>
      <c r="E27" s="196"/>
      <c r="F27" s="196"/>
      <c r="G27" s="196"/>
      <c r="H27" s="197"/>
      <c r="I27" s="178">
        <f>I28+I29+I30</f>
        <v>177009130.94</v>
      </c>
      <c r="J27" s="179"/>
      <c r="K27" s="179"/>
    </row>
    <row r="28" spans="1:11" ht="12.75">
      <c r="A28" s="120" t="s">
        <v>64</v>
      </c>
      <c r="B28" s="33">
        <v>0</v>
      </c>
      <c r="C28" s="34">
        <v>0</v>
      </c>
      <c r="D28" s="195">
        <v>193827910.15</v>
      </c>
      <c r="E28" s="196"/>
      <c r="F28" s="196"/>
      <c r="G28" s="196"/>
      <c r="H28" s="197"/>
      <c r="I28" s="178">
        <v>177009130.94</v>
      </c>
      <c r="J28" s="179"/>
      <c r="K28" s="179"/>
    </row>
    <row r="29" spans="1:11" ht="12.75">
      <c r="A29" s="120" t="s">
        <v>65</v>
      </c>
      <c r="B29" s="33">
        <v>0</v>
      </c>
      <c r="C29" s="34">
        <v>0</v>
      </c>
      <c r="D29" s="195">
        <v>0</v>
      </c>
      <c r="E29" s="196"/>
      <c r="F29" s="196"/>
      <c r="G29" s="196"/>
      <c r="H29" s="197"/>
      <c r="I29" s="178">
        <v>0</v>
      </c>
      <c r="J29" s="179"/>
      <c r="K29" s="179"/>
    </row>
    <row r="30" spans="1:14" ht="12.75">
      <c r="A30" s="120" t="s">
        <v>66</v>
      </c>
      <c r="B30" s="33">
        <v>0</v>
      </c>
      <c r="C30" s="34">
        <v>0</v>
      </c>
      <c r="D30" s="195">
        <v>0</v>
      </c>
      <c r="E30" s="196"/>
      <c r="F30" s="196"/>
      <c r="G30" s="196"/>
      <c r="H30" s="197"/>
      <c r="I30" s="178">
        <v>0</v>
      </c>
      <c r="J30" s="179"/>
      <c r="K30" s="179"/>
      <c r="L30" s="260" t="s">
        <v>114</v>
      </c>
      <c r="M30" s="260"/>
      <c r="N30" s="28"/>
    </row>
    <row r="31" spans="1:14" ht="12.75">
      <c r="A31" s="119" t="s">
        <v>67</v>
      </c>
      <c r="B31" s="33">
        <f>B32+B33+B34</f>
        <v>0</v>
      </c>
      <c r="C31" s="34">
        <f>C32+C33+C34</f>
        <v>0</v>
      </c>
      <c r="D31" s="195">
        <f>D32+D33+D34</f>
        <v>0</v>
      </c>
      <c r="E31" s="196"/>
      <c r="F31" s="196"/>
      <c r="G31" s="196"/>
      <c r="H31" s="197"/>
      <c r="I31" s="178">
        <f>I32+I33+I34</f>
        <v>0</v>
      </c>
      <c r="J31" s="179"/>
      <c r="K31" s="179"/>
      <c r="L31" s="260"/>
      <c r="M31" s="260"/>
      <c r="N31" s="28"/>
    </row>
    <row r="32" spans="1:14" ht="12.75">
      <c r="A32" s="120" t="s">
        <v>64</v>
      </c>
      <c r="B32" s="33">
        <v>0</v>
      </c>
      <c r="C32" s="34">
        <v>0</v>
      </c>
      <c r="D32" s="195">
        <v>0</v>
      </c>
      <c r="E32" s="196"/>
      <c r="F32" s="196"/>
      <c r="G32" s="196"/>
      <c r="H32" s="197"/>
      <c r="I32" s="178">
        <v>0</v>
      </c>
      <c r="J32" s="179"/>
      <c r="K32" s="179"/>
      <c r="L32" s="260"/>
      <c r="M32" s="260"/>
      <c r="N32" s="28"/>
    </row>
    <row r="33" spans="1:14" ht="12.75">
      <c r="A33" s="120" t="s">
        <v>65</v>
      </c>
      <c r="B33" s="33">
        <v>0</v>
      </c>
      <c r="C33" s="34">
        <v>0</v>
      </c>
      <c r="D33" s="195">
        <v>0</v>
      </c>
      <c r="E33" s="196"/>
      <c r="F33" s="196"/>
      <c r="G33" s="196"/>
      <c r="H33" s="197"/>
      <c r="I33" s="178">
        <v>0</v>
      </c>
      <c r="J33" s="179"/>
      <c r="K33" s="179"/>
      <c r="L33" s="260"/>
      <c r="M33" s="260"/>
      <c r="N33" s="28"/>
    </row>
    <row r="34" spans="1:13" ht="12.75">
      <c r="A34" s="120" t="s">
        <v>66</v>
      </c>
      <c r="B34" s="33">
        <v>0</v>
      </c>
      <c r="C34" s="34">
        <v>0</v>
      </c>
      <c r="D34" s="195">
        <v>0</v>
      </c>
      <c r="E34" s="196"/>
      <c r="F34" s="196"/>
      <c r="G34" s="196"/>
      <c r="H34" s="197"/>
      <c r="I34" s="178">
        <v>0</v>
      </c>
      <c r="J34" s="179"/>
      <c r="K34" s="179"/>
      <c r="L34" s="260"/>
      <c r="M34" s="260"/>
    </row>
    <row r="35" spans="1:13" ht="12.75">
      <c r="A35" s="118" t="s">
        <v>69</v>
      </c>
      <c r="B35" s="33">
        <f>B36+B37+B38</f>
        <v>0</v>
      </c>
      <c r="C35" s="34">
        <f>C36+C37+C38</f>
        <v>0</v>
      </c>
      <c r="D35" s="195">
        <f>D36+D37+D38</f>
        <v>133908830.51</v>
      </c>
      <c r="E35" s="196"/>
      <c r="F35" s="196"/>
      <c r="G35" s="196"/>
      <c r="H35" s="197"/>
      <c r="I35" s="178">
        <f>I36+I37+I38</f>
        <v>172292714.93</v>
      </c>
      <c r="J35" s="179"/>
      <c r="K35" s="179"/>
      <c r="L35" s="260"/>
      <c r="M35" s="260"/>
    </row>
    <row r="36" spans="1:11" ht="12.75">
      <c r="A36" s="119" t="s">
        <v>70</v>
      </c>
      <c r="B36" s="33">
        <v>0</v>
      </c>
      <c r="C36" s="34">
        <v>0</v>
      </c>
      <c r="D36" s="195">
        <v>0</v>
      </c>
      <c r="E36" s="196"/>
      <c r="F36" s="196"/>
      <c r="G36" s="196"/>
      <c r="H36" s="197"/>
      <c r="I36" s="178">
        <v>0</v>
      </c>
      <c r="J36" s="179"/>
      <c r="K36" s="179"/>
    </row>
    <row r="37" spans="1:11" ht="12.75">
      <c r="A37" s="119" t="s">
        <v>71</v>
      </c>
      <c r="B37" s="33">
        <v>0</v>
      </c>
      <c r="C37" s="34">
        <v>0</v>
      </c>
      <c r="D37" s="195">
        <v>127709742.25</v>
      </c>
      <c r="E37" s="196"/>
      <c r="F37" s="196"/>
      <c r="G37" s="196"/>
      <c r="H37" s="197"/>
      <c r="I37" s="178">
        <v>172292714.93</v>
      </c>
      <c r="J37" s="179"/>
      <c r="K37" s="179"/>
    </row>
    <row r="38" spans="1:11" ht="12.75">
      <c r="A38" s="119" t="s">
        <v>72</v>
      </c>
      <c r="B38" s="33">
        <v>0</v>
      </c>
      <c r="C38" s="34">
        <v>0</v>
      </c>
      <c r="D38" s="195">
        <v>6199088.26</v>
      </c>
      <c r="E38" s="196"/>
      <c r="F38" s="196"/>
      <c r="G38" s="196"/>
      <c r="H38" s="197"/>
      <c r="I38" s="178">
        <v>0</v>
      </c>
      <c r="J38" s="179"/>
      <c r="K38" s="179"/>
    </row>
    <row r="39" spans="1:11" ht="12.75">
      <c r="A39" s="118" t="s">
        <v>17</v>
      </c>
      <c r="B39" s="33">
        <v>0</v>
      </c>
      <c r="C39" s="34">
        <v>0</v>
      </c>
      <c r="D39" s="195">
        <v>0</v>
      </c>
      <c r="E39" s="196"/>
      <c r="F39" s="196"/>
      <c r="G39" s="196"/>
      <c r="H39" s="197"/>
      <c r="I39" s="178">
        <v>0</v>
      </c>
      <c r="J39" s="179"/>
      <c r="K39" s="179"/>
    </row>
    <row r="40" spans="1:11" ht="12.75">
      <c r="A40" s="118" t="s">
        <v>74</v>
      </c>
      <c r="B40" s="33">
        <f>SUM(B41:B43)</f>
        <v>0</v>
      </c>
      <c r="C40" s="34">
        <f>SUM(C41:C43)</f>
        <v>0</v>
      </c>
      <c r="D40" s="195">
        <f>D41+D42+D43</f>
        <v>0</v>
      </c>
      <c r="E40" s="196"/>
      <c r="F40" s="196"/>
      <c r="G40" s="196"/>
      <c r="H40" s="197"/>
      <c r="I40" s="178">
        <f>I41+I42+I43</f>
        <v>67193.46</v>
      </c>
      <c r="J40" s="179"/>
      <c r="K40" s="179"/>
    </row>
    <row r="41" spans="1:11" ht="12.75">
      <c r="A41" s="119" t="s">
        <v>75</v>
      </c>
      <c r="B41" s="33">
        <v>0</v>
      </c>
      <c r="C41" s="34">
        <v>0</v>
      </c>
      <c r="D41" s="195">
        <v>0</v>
      </c>
      <c r="E41" s="196"/>
      <c r="F41" s="196"/>
      <c r="G41" s="196"/>
      <c r="H41" s="197"/>
      <c r="I41" s="178">
        <v>0</v>
      </c>
      <c r="J41" s="179"/>
      <c r="K41" s="179"/>
    </row>
    <row r="42" spans="1:11" ht="15.75">
      <c r="A42" s="121" t="s">
        <v>111</v>
      </c>
      <c r="B42" s="33">
        <v>0</v>
      </c>
      <c r="C42" s="34">
        <v>0</v>
      </c>
      <c r="D42" s="195">
        <v>0</v>
      </c>
      <c r="E42" s="196"/>
      <c r="F42" s="196"/>
      <c r="G42" s="196"/>
      <c r="H42" s="197"/>
      <c r="I42" s="178">
        <v>0</v>
      </c>
      <c r="J42" s="179"/>
      <c r="K42" s="179"/>
    </row>
    <row r="43" spans="1:12" ht="15" customHeight="1">
      <c r="A43" s="119" t="s">
        <v>76</v>
      </c>
      <c r="B43" s="33">
        <v>0</v>
      </c>
      <c r="C43" s="34">
        <v>0</v>
      </c>
      <c r="D43" s="195">
        <v>0</v>
      </c>
      <c r="E43" s="196"/>
      <c r="F43" s="196"/>
      <c r="G43" s="196"/>
      <c r="H43" s="197"/>
      <c r="I43" s="178">
        <v>67193.46</v>
      </c>
      <c r="J43" s="179"/>
      <c r="K43" s="179"/>
      <c r="L43" s="16"/>
    </row>
    <row r="44" spans="1:11" ht="12.75">
      <c r="A44" s="116" t="s">
        <v>137</v>
      </c>
      <c r="B44" s="33">
        <f>B45+B46+B47</f>
        <v>0</v>
      </c>
      <c r="C44" s="34">
        <f>C45+C46+C47</f>
        <v>0</v>
      </c>
      <c r="D44" s="195">
        <f>D45+D46+D47</f>
        <v>0</v>
      </c>
      <c r="E44" s="196"/>
      <c r="F44" s="196"/>
      <c r="G44" s="196"/>
      <c r="H44" s="197"/>
      <c r="I44" s="178">
        <f>I45+I46+I47</f>
        <v>0</v>
      </c>
      <c r="J44" s="179"/>
      <c r="K44" s="179"/>
    </row>
    <row r="45" spans="1:11" ht="12.75">
      <c r="A45" s="118" t="s">
        <v>18</v>
      </c>
      <c r="B45" s="33">
        <v>0</v>
      </c>
      <c r="C45" s="34">
        <v>0</v>
      </c>
      <c r="D45" s="195">
        <v>0</v>
      </c>
      <c r="E45" s="196"/>
      <c r="F45" s="196"/>
      <c r="G45" s="196"/>
      <c r="H45" s="197"/>
      <c r="I45" s="178">
        <v>0</v>
      </c>
      <c r="J45" s="179"/>
      <c r="K45" s="179"/>
    </row>
    <row r="46" spans="1:11" ht="12.75">
      <c r="A46" s="118" t="s">
        <v>19</v>
      </c>
      <c r="B46" s="33">
        <v>0</v>
      </c>
      <c r="C46" s="34">
        <v>0</v>
      </c>
      <c r="D46" s="195">
        <v>0</v>
      </c>
      <c r="E46" s="196"/>
      <c r="F46" s="196"/>
      <c r="G46" s="196"/>
      <c r="H46" s="197"/>
      <c r="I46" s="178">
        <v>0</v>
      </c>
      <c r="J46" s="179"/>
      <c r="K46" s="179"/>
    </row>
    <row r="47" spans="1:11" ht="12.75">
      <c r="A47" s="118" t="s">
        <v>77</v>
      </c>
      <c r="B47" s="33">
        <v>0</v>
      </c>
      <c r="C47" s="34">
        <v>0</v>
      </c>
      <c r="D47" s="195">
        <v>0</v>
      </c>
      <c r="E47" s="196"/>
      <c r="F47" s="196"/>
      <c r="G47" s="196"/>
      <c r="H47" s="197"/>
      <c r="I47" s="178">
        <v>0</v>
      </c>
      <c r="J47" s="179"/>
      <c r="K47" s="179"/>
    </row>
    <row r="48" spans="1:19" ht="12.75">
      <c r="A48" s="36" t="s">
        <v>104</v>
      </c>
      <c r="B48" s="37">
        <f>B16+B44-B42</f>
        <v>0</v>
      </c>
      <c r="C48" s="38">
        <f>C16+C44-C42</f>
        <v>0</v>
      </c>
      <c r="D48" s="174">
        <f>D16+D44-D42</f>
        <v>450243602.73</v>
      </c>
      <c r="E48" s="203" t="e">
        <f>E16+E44</f>
        <v>#REF!</v>
      </c>
      <c r="F48" s="203" t="e">
        <f>F16+F44</f>
        <v>#REF!</v>
      </c>
      <c r="G48" s="203" t="e">
        <f>G16+G44</f>
        <v>#REF!</v>
      </c>
      <c r="H48" s="175" t="e">
        <f>H16+H44</f>
        <v>#REF!</v>
      </c>
      <c r="I48" s="212">
        <f>I16+I44-I42</f>
        <v>475444434.14</v>
      </c>
      <c r="J48" s="212" t="e">
        <f>J16+J44</f>
        <v>#REF!</v>
      </c>
      <c r="K48" s="212" t="e">
        <f>K16+K44</f>
        <v>#REF!</v>
      </c>
      <c r="L48" s="17"/>
      <c r="M48" s="17"/>
      <c r="N48" s="17"/>
      <c r="O48" s="17"/>
      <c r="P48" s="17"/>
      <c r="Q48" s="17"/>
      <c r="S48" s="17"/>
    </row>
    <row r="49" spans="1:11" ht="12.75">
      <c r="A49" s="39"/>
      <c r="B49" s="40"/>
      <c r="C49" s="40"/>
      <c r="D49" s="40"/>
      <c r="E49" s="40"/>
      <c r="F49" s="40"/>
      <c r="G49" s="40"/>
      <c r="H49" s="67"/>
      <c r="I49" s="41"/>
      <c r="J49" s="41"/>
      <c r="K49" s="30"/>
    </row>
    <row r="50" spans="1:14" ht="33.75" customHeight="1">
      <c r="A50" s="183" t="s">
        <v>79</v>
      </c>
      <c r="B50" s="159" t="s">
        <v>21</v>
      </c>
      <c r="C50" s="209" t="s">
        <v>22</v>
      </c>
      <c r="D50" s="224" t="s">
        <v>55</v>
      </c>
      <c r="E50" s="223"/>
      <c r="F50" s="223"/>
      <c r="G50" s="223"/>
      <c r="H50" s="224" t="s">
        <v>20</v>
      </c>
      <c r="I50" s="251"/>
      <c r="J50" s="157" t="s">
        <v>116</v>
      </c>
      <c r="K50" s="161"/>
      <c r="L50" s="18"/>
      <c r="M50" s="12"/>
      <c r="N50" s="19"/>
    </row>
    <row r="51" spans="1:14" ht="25.5" customHeight="1">
      <c r="A51" s="184"/>
      <c r="B51" s="208"/>
      <c r="C51" s="210"/>
      <c r="D51" s="206" t="str">
        <f>D15</f>
        <v>Jan a Dez 2020</v>
      </c>
      <c r="E51" s="246"/>
      <c r="F51" s="206" t="str">
        <f>I15</f>
        <v>Jan a Dez 2019</v>
      </c>
      <c r="G51" s="246"/>
      <c r="H51" s="159" t="str">
        <f>D51</f>
        <v>Jan a Dez 2020</v>
      </c>
      <c r="I51" s="206" t="str">
        <f>F51</f>
        <v>Jan a Dez 2019</v>
      </c>
      <c r="J51" s="218" t="s">
        <v>120</v>
      </c>
      <c r="K51" s="206" t="s">
        <v>117</v>
      </c>
      <c r="L51" s="11"/>
      <c r="M51" s="11"/>
      <c r="N51" s="11"/>
    </row>
    <row r="52" spans="1:13" ht="11.25">
      <c r="A52" s="185"/>
      <c r="B52" s="160"/>
      <c r="C52" s="211"/>
      <c r="D52" s="207"/>
      <c r="E52" s="247"/>
      <c r="F52" s="207"/>
      <c r="G52" s="247"/>
      <c r="H52" s="160"/>
      <c r="I52" s="207"/>
      <c r="J52" s="219"/>
      <c r="K52" s="207"/>
      <c r="L52" s="1"/>
      <c r="M52" s="20"/>
    </row>
    <row r="53" spans="1:13" ht="15" customHeight="1">
      <c r="A53" s="122" t="s">
        <v>80</v>
      </c>
      <c r="B53" s="111">
        <f>B54+B55+B56</f>
        <v>0</v>
      </c>
      <c r="C53" s="111">
        <f aca="true" t="shared" si="0" ref="C53:C64">D53</f>
        <v>4671885.29</v>
      </c>
      <c r="D53" s="178">
        <f>SUM(D54:E56)</f>
        <v>4671885.29</v>
      </c>
      <c r="E53" s="193"/>
      <c r="F53" s="178">
        <f>SUM(F54:G56)</f>
        <v>1934478.86</v>
      </c>
      <c r="G53" s="193"/>
      <c r="H53" s="127">
        <f>SUM(H54:H56)</f>
        <v>4671885.29</v>
      </c>
      <c r="I53" s="109">
        <f>SUM(I54:I56)</f>
        <v>1934478.86</v>
      </c>
      <c r="J53" s="127">
        <f>J54+J55+J56</f>
        <v>0</v>
      </c>
      <c r="K53" s="128">
        <f>K54+K55+K56</f>
        <v>0</v>
      </c>
      <c r="L53" s="17"/>
      <c r="M53" s="17"/>
    </row>
    <row r="54" spans="1:13" ht="15" customHeight="1">
      <c r="A54" s="123" t="s">
        <v>81</v>
      </c>
      <c r="B54" s="111">
        <v>0</v>
      </c>
      <c r="C54" s="111">
        <v>1207443.57</v>
      </c>
      <c r="D54" s="178">
        <v>1207443.57</v>
      </c>
      <c r="E54" s="193"/>
      <c r="F54" s="178">
        <v>0</v>
      </c>
      <c r="G54" s="193"/>
      <c r="H54" s="127">
        <v>1207443.57</v>
      </c>
      <c r="I54" s="109">
        <v>0</v>
      </c>
      <c r="J54" s="127">
        <f>D54-H54</f>
        <v>0</v>
      </c>
      <c r="K54" s="128">
        <f>F54-I54</f>
        <v>0</v>
      </c>
      <c r="L54" s="17"/>
      <c r="M54" s="17"/>
    </row>
    <row r="55" spans="1:13" ht="12.75">
      <c r="A55" s="123" t="s">
        <v>82</v>
      </c>
      <c r="B55" s="111">
        <v>0</v>
      </c>
      <c r="C55" s="111">
        <v>3464441.72</v>
      </c>
      <c r="D55" s="178">
        <v>3464441.72</v>
      </c>
      <c r="E55" s="193"/>
      <c r="F55" s="178">
        <v>1934478.86</v>
      </c>
      <c r="G55" s="193"/>
      <c r="H55" s="127">
        <v>3464441.72</v>
      </c>
      <c r="I55" s="109">
        <v>1934478.86</v>
      </c>
      <c r="J55" s="127">
        <f>D55-H55</f>
        <v>0</v>
      </c>
      <c r="K55" s="128">
        <f>F55-I55</f>
        <v>0</v>
      </c>
      <c r="L55" s="17"/>
      <c r="M55" s="17"/>
    </row>
    <row r="56" spans="1:13" ht="15" customHeight="1">
      <c r="A56" s="123" t="s">
        <v>83</v>
      </c>
      <c r="B56" s="111">
        <v>0</v>
      </c>
      <c r="C56" s="111">
        <f t="shared" si="0"/>
        <v>0</v>
      </c>
      <c r="D56" s="178">
        <v>0</v>
      </c>
      <c r="E56" s="193"/>
      <c r="F56" s="178">
        <v>0</v>
      </c>
      <c r="G56" s="193"/>
      <c r="H56" s="127">
        <v>0</v>
      </c>
      <c r="I56" s="109">
        <v>0</v>
      </c>
      <c r="J56" s="127">
        <f>D56-H56</f>
        <v>0</v>
      </c>
      <c r="K56" s="128">
        <f>F56-I56</f>
        <v>0</v>
      </c>
      <c r="L56" s="17"/>
      <c r="M56" s="17"/>
    </row>
    <row r="57" spans="1:13" ht="15" customHeight="1">
      <c r="A57" s="123" t="s">
        <v>84</v>
      </c>
      <c r="B57" s="111">
        <f>B58+B59+B60</f>
        <v>0</v>
      </c>
      <c r="C57" s="111">
        <f t="shared" si="0"/>
        <v>0</v>
      </c>
      <c r="D57" s="178">
        <f>SUM(D58:E60)</f>
        <v>0</v>
      </c>
      <c r="E57" s="193"/>
      <c r="F57" s="178">
        <f>SUM(F58:G60)</f>
        <v>0</v>
      </c>
      <c r="G57" s="193"/>
      <c r="H57" s="127">
        <f>SUM(H58:H60)</f>
        <v>0</v>
      </c>
      <c r="I57" s="109">
        <f>SUM(I58:I60)</f>
        <v>0</v>
      </c>
      <c r="J57" s="127">
        <f>J58+J59+J60</f>
        <v>0</v>
      </c>
      <c r="K57" s="128">
        <f>K58+K59+K60</f>
        <v>0</v>
      </c>
      <c r="L57" s="17"/>
      <c r="M57" s="17"/>
    </row>
    <row r="58" spans="1:13" ht="15" customHeight="1">
      <c r="A58" s="123" t="s">
        <v>85</v>
      </c>
      <c r="B58" s="111">
        <v>0</v>
      </c>
      <c r="C58" s="111">
        <f t="shared" si="0"/>
        <v>0</v>
      </c>
      <c r="D58" s="178">
        <v>0</v>
      </c>
      <c r="E58" s="193"/>
      <c r="F58" s="178">
        <v>0</v>
      </c>
      <c r="G58" s="193"/>
      <c r="H58" s="127">
        <v>0</v>
      </c>
      <c r="I58" s="109">
        <v>0</v>
      </c>
      <c r="J58" s="127">
        <f>D58-H58</f>
        <v>0</v>
      </c>
      <c r="K58" s="128">
        <f>F58-I58</f>
        <v>0</v>
      </c>
      <c r="L58" s="17"/>
      <c r="M58" s="17"/>
    </row>
    <row r="59" spans="1:13" ht="15" customHeight="1">
      <c r="A59" s="123" t="s">
        <v>82</v>
      </c>
      <c r="B59" s="111">
        <v>0</v>
      </c>
      <c r="C59" s="111">
        <f t="shared" si="0"/>
        <v>0</v>
      </c>
      <c r="D59" s="178">
        <v>0</v>
      </c>
      <c r="E59" s="193"/>
      <c r="F59" s="178">
        <v>0</v>
      </c>
      <c r="G59" s="193"/>
      <c r="H59" s="127">
        <v>0</v>
      </c>
      <c r="I59" s="109">
        <v>0</v>
      </c>
      <c r="J59" s="127">
        <f>D59-H59</f>
        <v>0</v>
      </c>
      <c r="K59" s="128">
        <f>F59-I59</f>
        <v>0</v>
      </c>
      <c r="L59" s="17"/>
      <c r="M59" s="17"/>
    </row>
    <row r="60" spans="1:13" ht="15" customHeight="1">
      <c r="A60" s="123" t="s">
        <v>83</v>
      </c>
      <c r="B60" s="111">
        <v>0</v>
      </c>
      <c r="C60" s="111">
        <f t="shared" si="0"/>
        <v>0</v>
      </c>
      <c r="D60" s="178">
        <v>0</v>
      </c>
      <c r="E60" s="193"/>
      <c r="F60" s="178">
        <v>0</v>
      </c>
      <c r="G60" s="193"/>
      <c r="H60" s="127">
        <v>0</v>
      </c>
      <c r="I60" s="109">
        <v>0</v>
      </c>
      <c r="J60" s="127">
        <f>D60-H60</f>
        <v>0</v>
      </c>
      <c r="K60" s="128">
        <f>F60-I60</f>
        <v>0</v>
      </c>
      <c r="L60" s="17"/>
      <c r="M60" s="17"/>
    </row>
    <row r="61" spans="1:13" ht="15" customHeight="1">
      <c r="A61" s="123" t="s">
        <v>86</v>
      </c>
      <c r="B61" s="111">
        <f>B62+B63</f>
        <v>0</v>
      </c>
      <c r="C61" s="111">
        <f t="shared" si="0"/>
        <v>0</v>
      </c>
      <c r="D61" s="178">
        <f>SUM(D62:E63)</f>
        <v>0</v>
      </c>
      <c r="E61" s="193"/>
      <c r="F61" s="178">
        <f>SUM(F62:G63)</f>
        <v>207887.94</v>
      </c>
      <c r="G61" s="193"/>
      <c r="H61" s="127">
        <f>SUM(H62:H63)</f>
        <v>0</v>
      </c>
      <c r="I61" s="109">
        <f>SUM(I62:I63)</f>
        <v>207887.94</v>
      </c>
      <c r="J61" s="127">
        <f>J62+J63</f>
        <v>0</v>
      </c>
      <c r="K61" s="128">
        <f>K62+K63</f>
        <v>0</v>
      </c>
      <c r="L61" s="17"/>
      <c r="M61" s="17"/>
    </row>
    <row r="62" spans="1:13" ht="15" customHeight="1">
      <c r="A62" s="123" t="s">
        <v>87</v>
      </c>
      <c r="B62" s="111">
        <v>0</v>
      </c>
      <c r="C62" s="108">
        <f t="shared" si="0"/>
        <v>0</v>
      </c>
      <c r="D62" s="178">
        <v>0</v>
      </c>
      <c r="E62" s="193"/>
      <c r="F62" s="178">
        <v>0</v>
      </c>
      <c r="G62" s="193"/>
      <c r="H62" s="127">
        <v>0</v>
      </c>
      <c r="I62" s="109">
        <v>0</v>
      </c>
      <c r="J62" s="127">
        <f>D62-H62</f>
        <v>0</v>
      </c>
      <c r="K62" s="128">
        <f>F62-I62</f>
        <v>0</v>
      </c>
      <c r="L62" s="17"/>
      <c r="M62" s="17"/>
    </row>
    <row r="63" spans="1:13" ht="15" customHeight="1">
      <c r="A63" s="123" t="s">
        <v>88</v>
      </c>
      <c r="B63" s="111">
        <v>0</v>
      </c>
      <c r="C63" s="108">
        <f t="shared" si="0"/>
        <v>0</v>
      </c>
      <c r="D63" s="172">
        <v>0</v>
      </c>
      <c r="E63" s="173"/>
      <c r="F63" s="172">
        <v>207887.94</v>
      </c>
      <c r="G63" s="173"/>
      <c r="H63" s="129">
        <v>0</v>
      </c>
      <c r="I63" s="130">
        <v>207887.94</v>
      </c>
      <c r="J63" s="129">
        <f>D63-H63</f>
        <v>0</v>
      </c>
      <c r="K63" s="128">
        <f>F63-I63</f>
        <v>0</v>
      </c>
      <c r="L63" s="17"/>
      <c r="M63" s="17"/>
    </row>
    <row r="64" spans="1:14" ht="15" customHeight="1">
      <c r="A64" s="42" t="s">
        <v>119</v>
      </c>
      <c r="B64" s="131">
        <f>B53+B57+B61</f>
        <v>0</v>
      </c>
      <c r="C64" s="132">
        <f t="shared" si="0"/>
        <v>4671885.29</v>
      </c>
      <c r="D64" s="176">
        <f>D53+D57+D61</f>
        <v>4671885.29</v>
      </c>
      <c r="E64" s="177"/>
      <c r="F64" s="176">
        <f>F53+F57+F61</f>
        <v>2142366.8000000003</v>
      </c>
      <c r="G64" s="212"/>
      <c r="H64" s="133">
        <f>H53+H57+H61</f>
        <v>4671885.29</v>
      </c>
      <c r="I64" s="133">
        <f>I53+I57+I61</f>
        <v>2142366.8000000003</v>
      </c>
      <c r="J64" s="134">
        <f>J53+J57+J61</f>
        <v>0</v>
      </c>
      <c r="K64" s="135">
        <f>K53+K57+K61</f>
        <v>0</v>
      </c>
      <c r="L64" s="17"/>
      <c r="M64" s="17"/>
      <c r="N64" s="16"/>
    </row>
    <row r="65" spans="1:14" ht="12.75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2"/>
      <c r="L65" s="17"/>
      <c r="M65" s="17"/>
      <c r="N65" s="16"/>
    </row>
    <row r="66" spans="1:14" ht="15.75">
      <c r="A66" s="43" t="s">
        <v>122</v>
      </c>
      <c r="B66" s="137">
        <f>B48-B64</f>
        <v>0</v>
      </c>
      <c r="C66" s="138">
        <f>C48-C64</f>
        <v>-4671885.29</v>
      </c>
      <c r="D66" s="176">
        <f>D48-D64</f>
        <v>445571717.44</v>
      </c>
      <c r="E66" s="177"/>
      <c r="F66" s="212">
        <f>I48-F64</f>
        <v>473302067.34</v>
      </c>
      <c r="G66" s="212"/>
      <c r="H66" s="133">
        <f>D48-H64</f>
        <v>445571717.44</v>
      </c>
      <c r="I66" s="139">
        <f>I48-I64</f>
        <v>473302067.34</v>
      </c>
      <c r="J66" s="78" t="s">
        <v>118</v>
      </c>
      <c r="K66" s="78" t="s">
        <v>118</v>
      </c>
      <c r="L66" s="73"/>
      <c r="M66" s="16"/>
      <c r="N66" s="16"/>
    </row>
    <row r="67" spans="1:14" ht="12.75">
      <c r="A67" s="44"/>
      <c r="B67" s="45"/>
      <c r="C67" s="45"/>
      <c r="D67" s="46"/>
      <c r="E67" s="46"/>
      <c r="F67" s="46"/>
      <c r="G67" s="46"/>
      <c r="H67" s="46"/>
      <c r="I67" s="46"/>
      <c r="J67" s="46"/>
      <c r="K67" s="47"/>
      <c r="L67" s="16"/>
      <c r="M67" s="16"/>
      <c r="N67" s="16"/>
    </row>
    <row r="68" spans="1:14" ht="14.25" customHeight="1">
      <c r="A68" s="161" t="s">
        <v>89</v>
      </c>
      <c r="B68" s="161"/>
      <c r="C68" s="158"/>
      <c r="D68" s="224" t="s">
        <v>7</v>
      </c>
      <c r="E68" s="223"/>
      <c r="F68" s="223"/>
      <c r="G68" s="223"/>
      <c r="H68" s="223"/>
      <c r="I68" s="223"/>
      <c r="J68" s="223"/>
      <c r="K68" s="223"/>
      <c r="L68" s="16"/>
      <c r="M68" s="16"/>
      <c r="N68" s="16"/>
    </row>
    <row r="69" spans="1:14" ht="12.75">
      <c r="A69" s="198" t="s">
        <v>12</v>
      </c>
      <c r="B69" s="199"/>
      <c r="C69" s="199"/>
      <c r="D69" s="240">
        <v>0</v>
      </c>
      <c r="E69" s="241"/>
      <c r="F69" s="241"/>
      <c r="G69" s="241"/>
      <c r="H69" s="241"/>
      <c r="I69" s="241"/>
      <c r="J69" s="241"/>
      <c r="K69" s="241"/>
      <c r="L69" s="16"/>
      <c r="M69" s="16"/>
      <c r="N69" s="16"/>
    </row>
    <row r="70" spans="1:14" ht="12.75">
      <c r="A70" s="44"/>
      <c r="B70" s="45"/>
      <c r="C70" s="45"/>
      <c r="D70" s="46"/>
      <c r="E70" s="46"/>
      <c r="F70" s="46"/>
      <c r="G70" s="46"/>
      <c r="H70" s="46"/>
      <c r="I70" s="46"/>
      <c r="J70" s="46"/>
      <c r="K70" s="47"/>
      <c r="L70" s="16"/>
      <c r="M70" s="16"/>
      <c r="N70" s="16"/>
    </row>
    <row r="71" spans="1:14" ht="14.25" customHeight="1">
      <c r="A71" s="161" t="s">
        <v>6</v>
      </c>
      <c r="B71" s="161"/>
      <c r="C71" s="158"/>
      <c r="D71" s="224" t="s">
        <v>7</v>
      </c>
      <c r="E71" s="223"/>
      <c r="F71" s="223"/>
      <c r="G71" s="223"/>
      <c r="H71" s="223"/>
      <c r="I71" s="223"/>
      <c r="J71" s="223"/>
      <c r="K71" s="223"/>
      <c r="L71" s="16"/>
      <c r="M71" s="16"/>
      <c r="N71" s="16"/>
    </row>
    <row r="72" spans="1:14" ht="12.75">
      <c r="A72" s="198" t="s">
        <v>12</v>
      </c>
      <c r="B72" s="199"/>
      <c r="C72" s="199"/>
      <c r="D72" s="240">
        <v>0</v>
      </c>
      <c r="E72" s="241"/>
      <c r="F72" s="241"/>
      <c r="G72" s="241"/>
      <c r="H72" s="241"/>
      <c r="I72" s="241"/>
      <c r="J72" s="241"/>
      <c r="K72" s="241"/>
      <c r="L72" s="16"/>
      <c r="M72" s="16"/>
      <c r="N72" s="16"/>
    </row>
    <row r="73" spans="1:11" ht="12.7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30"/>
    </row>
    <row r="74" spans="1:11" ht="11.25">
      <c r="A74" s="244" t="s">
        <v>90</v>
      </c>
      <c r="B74" s="244"/>
      <c r="C74" s="167"/>
      <c r="D74" s="166" t="s">
        <v>54</v>
      </c>
      <c r="E74" s="244"/>
      <c r="F74" s="244"/>
      <c r="G74" s="244"/>
      <c r="H74" s="244"/>
      <c r="I74" s="244"/>
      <c r="J74" s="244"/>
      <c r="K74" s="244"/>
    </row>
    <row r="75" spans="1:12" ht="11.25">
      <c r="A75" s="245"/>
      <c r="B75" s="245"/>
      <c r="C75" s="169"/>
      <c r="D75" s="168"/>
      <c r="E75" s="245"/>
      <c r="F75" s="245"/>
      <c r="G75" s="245"/>
      <c r="H75" s="245"/>
      <c r="I75" s="245"/>
      <c r="J75" s="245"/>
      <c r="K75" s="245"/>
      <c r="L75" s="12"/>
    </row>
    <row r="76" spans="1:12" ht="12.75">
      <c r="A76" s="233" t="s">
        <v>91</v>
      </c>
      <c r="B76" s="233"/>
      <c r="C76" s="234"/>
      <c r="D76" s="50"/>
      <c r="E76" s="50"/>
      <c r="F76" s="50"/>
      <c r="G76" s="50"/>
      <c r="H76" s="50"/>
      <c r="I76" s="50"/>
      <c r="J76" s="50"/>
      <c r="K76" s="51">
        <v>0</v>
      </c>
      <c r="L76" s="19"/>
    </row>
    <row r="77" spans="1:11" ht="12.75">
      <c r="A77" s="227" t="s">
        <v>92</v>
      </c>
      <c r="B77" s="227"/>
      <c r="C77" s="228"/>
      <c r="D77" s="52"/>
      <c r="E77" s="52"/>
      <c r="F77" s="52"/>
      <c r="G77" s="52"/>
      <c r="H77" s="52"/>
      <c r="I77" s="52"/>
      <c r="J77" s="52"/>
      <c r="K77" s="53">
        <v>0</v>
      </c>
    </row>
    <row r="78" spans="1:11" ht="12.75">
      <c r="A78" s="227" t="s">
        <v>93</v>
      </c>
      <c r="B78" s="227"/>
      <c r="C78" s="228"/>
      <c r="D78" s="52"/>
      <c r="E78" s="52"/>
      <c r="F78" s="52"/>
      <c r="G78" s="52"/>
      <c r="H78" s="52"/>
      <c r="I78" s="52"/>
      <c r="J78" s="52"/>
      <c r="K78" s="53">
        <v>0</v>
      </c>
    </row>
    <row r="79" spans="1:11" ht="12.75">
      <c r="A79" s="231" t="s">
        <v>94</v>
      </c>
      <c r="B79" s="231"/>
      <c r="C79" s="232"/>
      <c r="D79" s="54"/>
      <c r="E79" s="54"/>
      <c r="F79" s="54"/>
      <c r="G79" s="54"/>
      <c r="H79" s="54"/>
      <c r="I79" s="54"/>
      <c r="J79" s="54"/>
      <c r="K79" s="55">
        <v>0</v>
      </c>
    </row>
    <row r="80" spans="1:11" ht="12.75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30"/>
    </row>
    <row r="81" spans="1:11" ht="12.75">
      <c r="A81" s="229" t="s">
        <v>8</v>
      </c>
      <c r="B81" s="225" t="s">
        <v>9</v>
      </c>
      <c r="C81" s="226"/>
      <c r="D81" s="226"/>
      <c r="E81" s="226"/>
      <c r="F81" s="226"/>
      <c r="G81" s="226"/>
      <c r="H81" s="226"/>
      <c r="I81" s="226"/>
      <c r="J81" s="226"/>
      <c r="K81" s="226"/>
    </row>
    <row r="82" spans="1:12" ht="12.75">
      <c r="A82" s="230"/>
      <c r="B82" s="189" t="s">
        <v>139</v>
      </c>
      <c r="C82" s="190"/>
      <c r="D82" s="190"/>
      <c r="E82" s="190"/>
      <c r="F82" s="190"/>
      <c r="G82" s="191"/>
      <c r="H82" s="189" t="s">
        <v>123</v>
      </c>
      <c r="I82" s="190"/>
      <c r="J82" s="190"/>
      <c r="K82" s="190"/>
      <c r="L82" s="15"/>
    </row>
    <row r="83" spans="1:15" ht="15" customHeight="1">
      <c r="A83" s="124" t="s">
        <v>95</v>
      </c>
      <c r="B83" s="170">
        <v>55919026.49</v>
      </c>
      <c r="C83" s="192"/>
      <c r="D83" s="192"/>
      <c r="E83" s="192"/>
      <c r="F83" s="192"/>
      <c r="G83" s="171"/>
      <c r="H83" s="201">
        <f>88492723.36</f>
        <v>88492723.36</v>
      </c>
      <c r="I83" s="202"/>
      <c r="J83" s="202"/>
      <c r="K83" s="202"/>
      <c r="L83" s="17"/>
      <c r="M83" s="17"/>
      <c r="N83" s="17"/>
      <c r="O83" s="17"/>
    </row>
    <row r="84" spans="1:15" ht="15" customHeight="1">
      <c r="A84" s="124" t="s">
        <v>96</v>
      </c>
      <c r="B84" s="178">
        <v>2616485626.23</v>
      </c>
      <c r="C84" s="179"/>
      <c r="D84" s="179"/>
      <c r="E84" s="179"/>
      <c r="F84" s="179"/>
      <c r="G84" s="193"/>
      <c r="H84" s="195">
        <f>2143072364.64</f>
        <v>2143072364.64</v>
      </c>
      <c r="I84" s="196"/>
      <c r="J84" s="196"/>
      <c r="K84" s="196"/>
      <c r="L84" s="17"/>
      <c r="M84" s="17"/>
      <c r="N84" s="17"/>
      <c r="O84" s="17"/>
    </row>
    <row r="85" spans="1:15" ht="15" customHeight="1">
      <c r="A85" s="125" t="s">
        <v>97</v>
      </c>
      <c r="B85" s="172">
        <v>4177064716.58</v>
      </c>
      <c r="C85" s="194"/>
      <c r="D85" s="194"/>
      <c r="E85" s="194"/>
      <c r="F85" s="194"/>
      <c r="G85" s="173"/>
      <c r="H85" s="238">
        <f>14369498818.76</f>
        <v>14369498818.76</v>
      </c>
      <c r="I85" s="239"/>
      <c r="J85" s="239"/>
      <c r="K85" s="239"/>
      <c r="L85" s="16"/>
      <c r="M85" s="17"/>
      <c r="N85" s="17"/>
      <c r="O85" s="17"/>
    </row>
    <row r="86" spans="1:11" ht="12.75">
      <c r="A86" s="56"/>
      <c r="B86" s="39"/>
      <c r="C86" s="39"/>
      <c r="D86" s="255"/>
      <c r="E86" s="255"/>
      <c r="F86" s="255"/>
      <c r="G86" s="39"/>
      <c r="H86" s="39"/>
      <c r="I86" s="256" t="s">
        <v>59</v>
      </c>
      <c r="J86" s="256"/>
      <c r="K86" s="256"/>
    </row>
    <row r="87" spans="1:14" ht="12.75">
      <c r="A87" s="57"/>
      <c r="B87" s="39"/>
      <c r="C87" s="57"/>
      <c r="D87" s="220"/>
      <c r="E87" s="204"/>
      <c r="F87" s="204"/>
      <c r="G87" s="39"/>
      <c r="H87" s="39"/>
      <c r="I87" s="58"/>
      <c r="J87" s="58"/>
      <c r="K87" s="74"/>
      <c r="L87" s="12"/>
      <c r="N87" s="12"/>
    </row>
    <row r="88" spans="1:11" ht="12.75">
      <c r="A88" s="39"/>
      <c r="B88" s="39"/>
      <c r="C88" s="57"/>
      <c r="D88" s="258"/>
      <c r="E88" s="204"/>
      <c r="F88" s="204"/>
      <c r="G88" s="39"/>
      <c r="H88" s="204"/>
      <c r="I88" s="204"/>
      <c r="J88" s="257"/>
      <c r="K88" s="200"/>
    </row>
    <row r="89" spans="1:11" ht="12.75">
      <c r="A89" s="39"/>
      <c r="B89" s="39"/>
      <c r="C89" s="57"/>
      <c r="D89" s="204"/>
      <c r="E89" s="204"/>
      <c r="F89" s="204"/>
      <c r="G89" s="39"/>
      <c r="H89" s="204"/>
      <c r="I89" s="204"/>
      <c r="J89" s="200"/>
      <c r="K89" s="20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249" t="s">
        <v>13</v>
      </c>
      <c r="J92" s="249"/>
      <c r="K92" s="249"/>
    </row>
    <row r="93" spans="1:11" ht="12.75">
      <c r="A93" s="242" t="s">
        <v>10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2"/>
    </row>
    <row r="94" spans="1:11" ht="12.75">
      <c r="A94" s="242" t="s">
        <v>0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</row>
    <row r="95" spans="1:11" ht="12.75">
      <c r="A95" s="243" t="s">
        <v>11</v>
      </c>
      <c r="B95" s="243"/>
      <c r="C95" s="243"/>
      <c r="D95" s="243"/>
      <c r="E95" s="243"/>
      <c r="F95" s="243"/>
      <c r="G95" s="243"/>
      <c r="H95" s="243"/>
      <c r="I95" s="243"/>
      <c r="J95" s="243"/>
      <c r="K95" s="243"/>
    </row>
    <row r="96" spans="1:11" ht="12.75">
      <c r="A96" s="242" t="s">
        <v>1</v>
      </c>
      <c r="B96" s="242"/>
      <c r="C96" s="242"/>
      <c r="D96" s="242"/>
      <c r="E96" s="242"/>
      <c r="F96" s="242"/>
      <c r="G96" s="242"/>
      <c r="H96" s="242"/>
      <c r="I96" s="242"/>
      <c r="J96" s="242"/>
      <c r="K96" s="242"/>
    </row>
    <row r="97" spans="1:11" ht="12.75">
      <c r="A97" s="242" t="str">
        <f>A9</f>
        <v>JANEIRO A DEZEMBRO 2020/BIMESTRE NOVEMBRO-DEZEMBRO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</row>
    <row r="98" spans="1:11" ht="12.75">
      <c r="A98" s="29"/>
      <c r="B98" s="29"/>
      <c r="C98" s="29"/>
      <c r="D98" s="29"/>
      <c r="E98" s="29"/>
      <c r="F98" s="29"/>
      <c r="G98" s="32"/>
      <c r="H98" s="32"/>
      <c r="I98" s="32"/>
      <c r="J98" s="32"/>
      <c r="K98" s="32"/>
    </row>
    <row r="99" spans="1:11" ht="12.75">
      <c r="A99" s="29"/>
      <c r="B99" s="29"/>
      <c r="C99" s="29"/>
      <c r="D99" s="29"/>
      <c r="E99" s="29"/>
      <c r="F99" s="29"/>
      <c r="G99" s="32"/>
      <c r="H99" s="32"/>
      <c r="I99" s="32"/>
      <c r="J99" s="32"/>
      <c r="K99" s="32" t="str">
        <f>K11</f>
        <v>Emissão: 02/03/2021</v>
      </c>
    </row>
    <row r="100" spans="1:11" ht="12.75">
      <c r="A100" s="30" t="s">
        <v>14</v>
      </c>
      <c r="B100" s="30"/>
      <c r="C100" s="30"/>
      <c r="D100" s="30"/>
      <c r="E100" s="30"/>
      <c r="F100" s="32"/>
      <c r="G100" s="30"/>
      <c r="H100" s="30"/>
      <c r="I100" s="235">
        <v>1</v>
      </c>
      <c r="J100" s="235"/>
      <c r="K100" s="235"/>
    </row>
    <row r="101" spans="1:19" s="80" customFormat="1" ht="30" customHeight="1">
      <c r="A101" s="223" t="s">
        <v>15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79"/>
      <c r="M101" s="79"/>
      <c r="N101" s="79"/>
      <c r="O101" s="79"/>
      <c r="P101" s="79"/>
      <c r="Q101" s="79"/>
      <c r="R101" s="79"/>
      <c r="S101" s="79"/>
    </row>
    <row r="102" spans="1:11" ht="12.75">
      <c r="A102" s="246" t="s">
        <v>78</v>
      </c>
      <c r="B102" s="71" t="s">
        <v>2</v>
      </c>
      <c r="C102" s="71" t="s">
        <v>2</v>
      </c>
      <c r="D102" s="252" t="s">
        <v>3</v>
      </c>
      <c r="E102" s="253"/>
      <c r="F102" s="253"/>
      <c r="G102" s="253"/>
      <c r="H102" s="253"/>
      <c r="I102" s="253"/>
      <c r="J102" s="253"/>
      <c r="K102" s="253"/>
    </row>
    <row r="103" spans="1:12" ht="12.75">
      <c r="A103" s="247"/>
      <c r="B103" s="69" t="s">
        <v>4</v>
      </c>
      <c r="C103" s="69" t="s">
        <v>5</v>
      </c>
      <c r="D103" s="236" t="str">
        <f>D15</f>
        <v>Jan a Dez 2020</v>
      </c>
      <c r="E103" s="237"/>
      <c r="F103" s="237"/>
      <c r="G103" s="237"/>
      <c r="H103" s="259"/>
      <c r="I103" s="236" t="str">
        <f>I15</f>
        <v>Jan a Dez 2019</v>
      </c>
      <c r="J103" s="237"/>
      <c r="K103" s="237"/>
      <c r="L103" s="15"/>
    </row>
    <row r="104" spans="1:11" ht="12.75">
      <c r="A104" s="117" t="s">
        <v>124</v>
      </c>
      <c r="B104" s="109">
        <f aca="true" t="shared" si="1" ref="B104:K104">B105+B114+B123+B127+B128+B129</f>
        <v>20034785205</v>
      </c>
      <c r="C104" s="110">
        <f t="shared" si="1"/>
        <v>16548076870.31</v>
      </c>
      <c r="D104" s="195">
        <f t="shared" si="1"/>
        <v>15506855920.45</v>
      </c>
      <c r="E104" s="196">
        <f t="shared" si="1"/>
        <v>0</v>
      </c>
      <c r="F104" s="196">
        <f t="shared" si="1"/>
        <v>0</v>
      </c>
      <c r="G104" s="196">
        <f t="shared" si="1"/>
        <v>0</v>
      </c>
      <c r="H104" s="197">
        <f t="shared" si="1"/>
        <v>0</v>
      </c>
      <c r="I104" s="178">
        <f t="shared" si="1"/>
        <v>19100980052.309998</v>
      </c>
      <c r="J104" s="179">
        <f t="shared" si="1"/>
        <v>0</v>
      </c>
      <c r="K104" s="179">
        <f t="shared" si="1"/>
        <v>0</v>
      </c>
    </row>
    <row r="105" spans="1:11" ht="12.75">
      <c r="A105" s="118" t="s">
        <v>62</v>
      </c>
      <c r="B105" s="111">
        <f>B106+B110</f>
        <v>2904974760</v>
      </c>
      <c r="C105" s="108">
        <f>C106+C110</f>
        <v>2904974760</v>
      </c>
      <c r="D105" s="195">
        <f>D106+D110</f>
        <v>2564753314.96</v>
      </c>
      <c r="E105" s="196"/>
      <c r="F105" s="196"/>
      <c r="G105" s="196"/>
      <c r="H105" s="197"/>
      <c r="I105" s="178">
        <f>I106+I110</f>
        <v>2847823917.51</v>
      </c>
      <c r="J105" s="179"/>
      <c r="K105" s="179"/>
    </row>
    <row r="106" spans="1:11" ht="12.75">
      <c r="A106" s="119" t="s">
        <v>63</v>
      </c>
      <c r="B106" s="111">
        <f>B107+B108+B109</f>
        <v>1980069443</v>
      </c>
      <c r="C106" s="108">
        <f>C107+C108+C109</f>
        <v>1980069443</v>
      </c>
      <c r="D106" s="195">
        <f>D107+D108+D109</f>
        <v>1908787244.66</v>
      </c>
      <c r="E106" s="196"/>
      <c r="F106" s="196"/>
      <c r="G106" s="196"/>
      <c r="H106" s="197"/>
      <c r="I106" s="178">
        <f>I107+I108+I109</f>
        <v>2059992182.98</v>
      </c>
      <c r="J106" s="179"/>
      <c r="K106" s="179"/>
    </row>
    <row r="107" spans="1:11" ht="12.75">
      <c r="A107" s="120" t="s">
        <v>64</v>
      </c>
      <c r="B107" s="111">
        <v>1423956373</v>
      </c>
      <c r="C107" s="108">
        <v>1423956373</v>
      </c>
      <c r="D107" s="195">
        <v>1215507263.21</v>
      </c>
      <c r="E107" s="196"/>
      <c r="F107" s="196"/>
      <c r="G107" s="196"/>
      <c r="H107" s="197"/>
      <c r="I107" s="178">
        <v>1340018585.22</v>
      </c>
      <c r="J107" s="179"/>
      <c r="K107" s="179"/>
    </row>
    <row r="108" spans="1:11" ht="12.75">
      <c r="A108" s="120" t="s">
        <v>65</v>
      </c>
      <c r="B108" s="111">
        <v>477393410</v>
      </c>
      <c r="C108" s="108">
        <v>477393410</v>
      </c>
      <c r="D108" s="195">
        <v>514762009.49</v>
      </c>
      <c r="E108" s="196"/>
      <c r="F108" s="196"/>
      <c r="G108" s="196"/>
      <c r="H108" s="197"/>
      <c r="I108" s="178">
        <v>658330435.31</v>
      </c>
      <c r="J108" s="179"/>
      <c r="K108" s="179"/>
    </row>
    <row r="109" spans="1:11" ht="12.75">
      <c r="A109" s="120" t="s">
        <v>66</v>
      </c>
      <c r="B109" s="111">
        <v>78719660</v>
      </c>
      <c r="C109" s="108">
        <v>78719660</v>
      </c>
      <c r="D109" s="195">
        <v>178517971.96</v>
      </c>
      <c r="E109" s="196"/>
      <c r="F109" s="196"/>
      <c r="G109" s="196"/>
      <c r="H109" s="197"/>
      <c r="I109" s="178">
        <v>61643162.45</v>
      </c>
      <c r="J109" s="179"/>
      <c r="K109" s="179"/>
    </row>
    <row r="110" spans="1:11" ht="12.75">
      <c r="A110" s="119" t="s">
        <v>67</v>
      </c>
      <c r="B110" s="111">
        <f>B111+B112+B113</f>
        <v>924905317</v>
      </c>
      <c r="C110" s="108">
        <f>C111+C112+C113</f>
        <v>924905317</v>
      </c>
      <c r="D110" s="195">
        <f>D111+D112+D113</f>
        <v>655966070.3000001</v>
      </c>
      <c r="E110" s="196"/>
      <c r="F110" s="196"/>
      <c r="G110" s="196"/>
      <c r="H110" s="197"/>
      <c r="I110" s="178">
        <f>I111+I112+I113</f>
        <v>787831734.53</v>
      </c>
      <c r="J110" s="179"/>
      <c r="K110" s="179"/>
    </row>
    <row r="111" spans="1:11" ht="12.75">
      <c r="A111" s="120" t="s">
        <v>64</v>
      </c>
      <c r="B111" s="111">
        <v>565237572</v>
      </c>
      <c r="C111" s="108">
        <v>565237572</v>
      </c>
      <c r="D111" s="195">
        <v>385593999.76</v>
      </c>
      <c r="E111" s="196"/>
      <c r="F111" s="196"/>
      <c r="G111" s="196"/>
      <c r="H111" s="197"/>
      <c r="I111" s="178">
        <v>516418732.41</v>
      </c>
      <c r="J111" s="179"/>
      <c r="K111" s="179"/>
    </row>
    <row r="112" spans="1:11" ht="12.75">
      <c r="A112" s="120" t="s">
        <v>65</v>
      </c>
      <c r="B112" s="111">
        <v>212296427</v>
      </c>
      <c r="C112" s="108">
        <v>212296427</v>
      </c>
      <c r="D112" s="195">
        <v>223324541.95</v>
      </c>
      <c r="E112" s="196"/>
      <c r="F112" s="196"/>
      <c r="G112" s="196"/>
      <c r="H112" s="197"/>
      <c r="I112" s="178">
        <v>166152124.56</v>
      </c>
      <c r="J112" s="179"/>
      <c r="K112" s="179"/>
    </row>
    <row r="113" spans="1:11" ht="12.75">
      <c r="A113" s="120" t="s">
        <v>66</v>
      </c>
      <c r="B113" s="111">
        <v>147371318</v>
      </c>
      <c r="C113" s="108">
        <v>147371318</v>
      </c>
      <c r="D113" s="195">
        <v>47047528.59</v>
      </c>
      <c r="E113" s="196"/>
      <c r="F113" s="196"/>
      <c r="G113" s="196"/>
      <c r="H113" s="197"/>
      <c r="I113" s="178">
        <v>105260877.56</v>
      </c>
      <c r="J113" s="179"/>
      <c r="K113" s="179"/>
    </row>
    <row r="114" spans="1:14" ht="12.75">
      <c r="A114" s="116" t="s">
        <v>68</v>
      </c>
      <c r="B114" s="112">
        <f>B115+B119</f>
        <v>3959774623</v>
      </c>
      <c r="C114" s="113">
        <f>C115+C119</f>
        <v>3959774623</v>
      </c>
      <c r="D114" s="215">
        <f>D115+D119</f>
        <v>2505948097.14</v>
      </c>
      <c r="E114" s="216"/>
      <c r="F114" s="216"/>
      <c r="G114" s="216"/>
      <c r="H114" s="217"/>
      <c r="I114" s="213">
        <f>I115+I119</f>
        <v>3626574364.8</v>
      </c>
      <c r="J114" s="214"/>
      <c r="K114" s="214"/>
      <c r="L114" s="261"/>
      <c r="M114" s="261"/>
      <c r="N114" s="261"/>
    </row>
    <row r="115" spans="1:14" ht="12.75">
      <c r="A115" s="119" t="s">
        <v>63</v>
      </c>
      <c r="B115" s="112">
        <f>B116+B117+B118</f>
        <v>2829299478</v>
      </c>
      <c r="C115" s="113">
        <f>C116+C117+C118</f>
        <v>2829299478</v>
      </c>
      <c r="D115" s="215">
        <f>D116+D117+D118</f>
        <v>2416136745.22</v>
      </c>
      <c r="E115" s="216"/>
      <c r="F115" s="216"/>
      <c r="G115" s="216"/>
      <c r="H115" s="217"/>
      <c r="I115" s="213">
        <f>I116+I117+I118</f>
        <v>2504176887.98</v>
      </c>
      <c r="J115" s="214"/>
      <c r="K115" s="214"/>
      <c r="L115" s="261"/>
      <c r="M115" s="261"/>
      <c r="N115" s="261"/>
    </row>
    <row r="116" spans="1:14" ht="12.75">
      <c r="A116" s="120" t="s">
        <v>64</v>
      </c>
      <c r="B116" s="112">
        <v>2829299478</v>
      </c>
      <c r="C116" s="113">
        <v>2829299478</v>
      </c>
      <c r="D116" s="215">
        <v>2416136745.22</v>
      </c>
      <c r="E116" s="216"/>
      <c r="F116" s="216"/>
      <c r="G116" s="216"/>
      <c r="H116" s="217"/>
      <c r="I116" s="213">
        <v>2504176887.98</v>
      </c>
      <c r="J116" s="214"/>
      <c r="K116" s="214"/>
      <c r="L116" s="261"/>
      <c r="M116" s="261"/>
      <c r="N116" s="261"/>
    </row>
    <row r="117" spans="1:11" ht="12.75">
      <c r="A117" s="120" t="s">
        <v>65</v>
      </c>
      <c r="B117" s="111">
        <v>0</v>
      </c>
      <c r="C117" s="108">
        <v>0</v>
      </c>
      <c r="D117" s="195">
        <v>0</v>
      </c>
      <c r="E117" s="196"/>
      <c r="F117" s="196"/>
      <c r="G117" s="196"/>
      <c r="H117" s="197"/>
      <c r="I117" s="178">
        <v>0</v>
      </c>
      <c r="J117" s="179"/>
      <c r="K117" s="179"/>
    </row>
    <row r="118" spans="1:11" ht="12.75">
      <c r="A118" s="120" t="s">
        <v>66</v>
      </c>
      <c r="B118" s="111">
        <v>0</v>
      </c>
      <c r="C118" s="108">
        <v>0</v>
      </c>
      <c r="D118" s="195">
        <v>0</v>
      </c>
      <c r="E118" s="196"/>
      <c r="F118" s="196"/>
      <c r="G118" s="196"/>
      <c r="H118" s="197"/>
      <c r="I118" s="178">
        <v>0</v>
      </c>
      <c r="J118" s="179"/>
      <c r="K118" s="179"/>
    </row>
    <row r="119" spans="1:11" ht="12.75">
      <c r="A119" s="119" t="s">
        <v>67</v>
      </c>
      <c r="B119" s="111">
        <f>B120+B121+B122</f>
        <v>1130475145</v>
      </c>
      <c r="C119" s="108">
        <f>C120+C121+C122</f>
        <v>1130475145</v>
      </c>
      <c r="D119" s="195">
        <f>D120+D121+D122</f>
        <v>89811351.92</v>
      </c>
      <c r="E119" s="196"/>
      <c r="F119" s="196"/>
      <c r="G119" s="196"/>
      <c r="H119" s="197"/>
      <c r="I119" s="178">
        <f>I120+I121+I122</f>
        <v>1122397476.82</v>
      </c>
      <c r="J119" s="179"/>
      <c r="K119" s="179"/>
    </row>
    <row r="120" spans="1:11" ht="12.75">
      <c r="A120" s="120" t="s">
        <v>64</v>
      </c>
      <c r="B120" s="111">
        <v>1130475145</v>
      </c>
      <c r="C120" s="108">
        <v>1130475145</v>
      </c>
      <c r="D120" s="195">
        <v>89811351.92</v>
      </c>
      <c r="E120" s="196"/>
      <c r="F120" s="196"/>
      <c r="G120" s="196"/>
      <c r="H120" s="197"/>
      <c r="I120" s="178">
        <v>1122397476.82</v>
      </c>
      <c r="J120" s="179"/>
      <c r="K120" s="179"/>
    </row>
    <row r="121" spans="1:11" ht="12.75">
      <c r="A121" s="120" t="s">
        <v>65</v>
      </c>
      <c r="B121" s="111">
        <v>0</v>
      </c>
      <c r="C121" s="108">
        <v>0</v>
      </c>
      <c r="D121" s="195">
        <v>0</v>
      </c>
      <c r="E121" s="196"/>
      <c r="F121" s="196"/>
      <c r="G121" s="196"/>
      <c r="H121" s="197"/>
      <c r="I121" s="178">
        <v>0</v>
      </c>
      <c r="J121" s="179"/>
      <c r="K121" s="179"/>
    </row>
    <row r="122" spans="1:11" ht="12.75">
      <c r="A122" s="120" t="s">
        <v>66</v>
      </c>
      <c r="B122" s="111">
        <v>0</v>
      </c>
      <c r="C122" s="108">
        <v>0</v>
      </c>
      <c r="D122" s="195">
        <v>0</v>
      </c>
      <c r="E122" s="196"/>
      <c r="F122" s="196"/>
      <c r="G122" s="196"/>
      <c r="H122" s="197"/>
      <c r="I122" s="178">
        <v>0</v>
      </c>
      <c r="J122" s="179"/>
      <c r="K122" s="179"/>
    </row>
    <row r="123" spans="1:11" ht="12.75">
      <c r="A123" s="118" t="s">
        <v>69</v>
      </c>
      <c r="B123" s="111">
        <f>B124+B125+B126</f>
        <v>12636326635</v>
      </c>
      <c r="C123" s="108">
        <f>C124+C125+C126</f>
        <v>9149618300.31</v>
      </c>
      <c r="D123" s="195">
        <f>D124+D125+D126</f>
        <v>9779070934.52</v>
      </c>
      <c r="E123" s="196"/>
      <c r="F123" s="196"/>
      <c r="G123" s="196"/>
      <c r="H123" s="197"/>
      <c r="I123" s="178">
        <f>I124+I125+I126</f>
        <v>10857512070.88</v>
      </c>
      <c r="J123" s="179"/>
      <c r="K123" s="179"/>
    </row>
    <row r="124" spans="1:11" ht="12.75">
      <c r="A124" s="119" t="s">
        <v>70</v>
      </c>
      <c r="B124" s="111">
        <v>18929710</v>
      </c>
      <c r="C124" s="108">
        <v>18929710</v>
      </c>
      <c r="D124" s="195">
        <v>9385161.75</v>
      </c>
      <c r="E124" s="196"/>
      <c r="F124" s="196"/>
      <c r="G124" s="196"/>
      <c r="H124" s="197"/>
      <c r="I124" s="178">
        <v>13905893.46</v>
      </c>
      <c r="J124" s="179"/>
      <c r="K124" s="179"/>
    </row>
    <row r="125" spans="1:11" ht="12.75">
      <c r="A125" s="119" t="s">
        <v>71</v>
      </c>
      <c r="B125" s="111">
        <v>130298989</v>
      </c>
      <c r="C125" s="108">
        <v>130298989</v>
      </c>
      <c r="D125" s="195">
        <v>15490051.44</v>
      </c>
      <c r="E125" s="196"/>
      <c r="F125" s="196"/>
      <c r="G125" s="196"/>
      <c r="H125" s="197"/>
      <c r="I125" s="178">
        <v>38268978.94</v>
      </c>
      <c r="J125" s="179"/>
      <c r="K125" s="179"/>
    </row>
    <row r="126" spans="1:11" ht="12.75">
      <c r="A126" s="119" t="s">
        <v>72</v>
      </c>
      <c r="B126" s="111">
        <v>12487097936</v>
      </c>
      <c r="C126" s="108">
        <v>9000389601.31</v>
      </c>
      <c r="D126" s="195">
        <v>9754195721.33</v>
      </c>
      <c r="E126" s="196"/>
      <c r="F126" s="196"/>
      <c r="G126" s="196"/>
      <c r="H126" s="197"/>
      <c r="I126" s="178">
        <v>10805337198.48</v>
      </c>
      <c r="J126" s="179"/>
      <c r="K126" s="179"/>
    </row>
    <row r="127" spans="1:11" ht="12.75">
      <c r="A127" s="118" t="s">
        <v>17</v>
      </c>
      <c r="B127" s="111">
        <v>0</v>
      </c>
      <c r="C127" s="108">
        <v>0</v>
      </c>
      <c r="D127" s="195">
        <v>0</v>
      </c>
      <c r="E127" s="196"/>
      <c r="F127" s="196"/>
      <c r="G127" s="196"/>
      <c r="H127" s="197"/>
      <c r="I127" s="178">
        <v>0</v>
      </c>
      <c r="J127" s="179"/>
      <c r="K127" s="179"/>
    </row>
    <row r="128" spans="1:11" ht="12.75">
      <c r="A128" s="118" t="s">
        <v>73</v>
      </c>
      <c r="B128" s="111">
        <v>0</v>
      </c>
      <c r="C128" s="108">
        <v>0</v>
      </c>
      <c r="D128" s="195">
        <v>0</v>
      </c>
      <c r="E128" s="196"/>
      <c r="F128" s="196"/>
      <c r="G128" s="196"/>
      <c r="H128" s="197"/>
      <c r="I128" s="178">
        <v>0</v>
      </c>
      <c r="J128" s="179"/>
      <c r="K128" s="179"/>
    </row>
    <row r="129" spans="1:11" ht="12.75">
      <c r="A129" s="118" t="s">
        <v>74</v>
      </c>
      <c r="B129" s="111">
        <f>B130+B131</f>
        <v>533709187</v>
      </c>
      <c r="C129" s="108">
        <f>C130+C131</f>
        <v>533709187</v>
      </c>
      <c r="D129" s="195">
        <f>D130+D131</f>
        <v>657083573.8299999</v>
      </c>
      <c r="E129" s="196"/>
      <c r="F129" s="196"/>
      <c r="G129" s="196"/>
      <c r="H129" s="197"/>
      <c r="I129" s="178">
        <f>I130+I131</f>
        <v>1769069699.12</v>
      </c>
      <c r="J129" s="179"/>
      <c r="K129" s="179"/>
    </row>
    <row r="130" spans="1:11" ht="12.75">
      <c r="A130" s="119" t="s">
        <v>75</v>
      </c>
      <c r="B130" s="111">
        <v>117906872</v>
      </c>
      <c r="C130" s="108">
        <v>117906872</v>
      </c>
      <c r="D130" s="195">
        <v>105831636.66</v>
      </c>
      <c r="E130" s="196"/>
      <c r="F130" s="196"/>
      <c r="G130" s="196"/>
      <c r="H130" s="197"/>
      <c r="I130" s="178">
        <v>128896584.28</v>
      </c>
      <c r="J130" s="179"/>
      <c r="K130" s="179"/>
    </row>
    <row r="131" spans="1:11" ht="12.75">
      <c r="A131" s="119" t="s">
        <v>76</v>
      </c>
      <c r="B131" s="111">
        <v>415802315</v>
      </c>
      <c r="C131" s="108">
        <v>415802315</v>
      </c>
      <c r="D131" s="195">
        <v>551251937.17</v>
      </c>
      <c r="E131" s="196"/>
      <c r="F131" s="196"/>
      <c r="G131" s="196"/>
      <c r="H131" s="197"/>
      <c r="I131" s="178">
        <v>1640173114.84</v>
      </c>
      <c r="J131" s="179"/>
      <c r="K131" s="179"/>
    </row>
    <row r="132" spans="1:11" ht="12.75">
      <c r="A132" s="116" t="s">
        <v>125</v>
      </c>
      <c r="B132" s="111">
        <f>B133+B134+B135</f>
        <v>97964358</v>
      </c>
      <c r="C132" s="108">
        <f>C133+C134+C135</f>
        <v>97964358</v>
      </c>
      <c r="D132" s="195">
        <f>D133+D134+D135</f>
        <v>59363354.51</v>
      </c>
      <c r="E132" s="196"/>
      <c r="F132" s="196"/>
      <c r="G132" s="196"/>
      <c r="H132" s="197"/>
      <c r="I132" s="178">
        <f>I133+I134+I135</f>
        <v>94130816.3</v>
      </c>
      <c r="J132" s="179"/>
      <c r="K132" s="179"/>
    </row>
    <row r="133" spans="1:11" ht="12.75">
      <c r="A133" s="118" t="s">
        <v>18</v>
      </c>
      <c r="B133" s="111">
        <v>60000000</v>
      </c>
      <c r="C133" s="108">
        <v>60000000</v>
      </c>
      <c r="D133" s="195">
        <v>0</v>
      </c>
      <c r="E133" s="196"/>
      <c r="F133" s="196"/>
      <c r="G133" s="196"/>
      <c r="H133" s="197"/>
      <c r="I133" s="178">
        <v>5028000</v>
      </c>
      <c r="J133" s="179"/>
      <c r="K133" s="179"/>
    </row>
    <row r="134" spans="1:17" ht="14.25" customHeight="1">
      <c r="A134" s="118" t="s">
        <v>19</v>
      </c>
      <c r="B134" s="111">
        <v>37964358</v>
      </c>
      <c r="C134" s="108">
        <v>37964358</v>
      </c>
      <c r="D134" s="195">
        <v>59363354.51</v>
      </c>
      <c r="E134" s="196"/>
      <c r="F134" s="196"/>
      <c r="G134" s="196"/>
      <c r="H134" s="197"/>
      <c r="I134" s="178">
        <v>89102816.3</v>
      </c>
      <c r="J134" s="179"/>
      <c r="K134" s="179"/>
      <c r="L134" s="76"/>
      <c r="M134" s="76"/>
      <c r="N134" s="76"/>
      <c r="O134" s="76"/>
      <c r="P134" s="76"/>
      <c r="Q134" s="76"/>
    </row>
    <row r="135" spans="1:18" ht="14.25" customHeight="1">
      <c r="A135" s="118" t="s">
        <v>77</v>
      </c>
      <c r="B135" s="111">
        <v>0</v>
      </c>
      <c r="C135" s="108">
        <v>0</v>
      </c>
      <c r="D135" s="195">
        <v>0</v>
      </c>
      <c r="E135" s="196"/>
      <c r="F135" s="196"/>
      <c r="G135" s="196"/>
      <c r="H135" s="197"/>
      <c r="I135" s="178">
        <v>0</v>
      </c>
      <c r="J135" s="179"/>
      <c r="K135" s="179"/>
      <c r="L135" s="76"/>
      <c r="M135" s="76"/>
      <c r="N135" s="76"/>
      <c r="O135" s="76"/>
      <c r="P135" s="76"/>
      <c r="Q135" s="76"/>
      <c r="R135" s="16"/>
    </row>
    <row r="136" spans="1:15" ht="12.75">
      <c r="A136" s="86" t="s">
        <v>126</v>
      </c>
      <c r="B136" s="114">
        <f aca="true" t="shared" si="2" ref="B136:K136">B104+B132</f>
        <v>20132749563</v>
      </c>
      <c r="C136" s="115">
        <f t="shared" si="2"/>
        <v>16646041228.31</v>
      </c>
      <c r="D136" s="174">
        <f t="shared" si="2"/>
        <v>15566219274.960001</v>
      </c>
      <c r="E136" s="203">
        <f t="shared" si="2"/>
        <v>0</v>
      </c>
      <c r="F136" s="203">
        <f t="shared" si="2"/>
        <v>0</v>
      </c>
      <c r="G136" s="203">
        <f t="shared" si="2"/>
        <v>0</v>
      </c>
      <c r="H136" s="175">
        <f t="shared" si="2"/>
        <v>0</v>
      </c>
      <c r="I136" s="212">
        <f t="shared" si="2"/>
        <v>19195110868.609997</v>
      </c>
      <c r="J136" s="212">
        <f t="shared" si="2"/>
        <v>0</v>
      </c>
      <c r="K136" s="212">
        <f t="shared" si="2"/>
        <v>0</v>
      </c>
      <c r="L136" s="73">
        <f>B48+B136</f>
        <v>20132749563</v>
      </c>
      <c r="M136" s="73">
        <f>C48+C136</f>
        <v>16646041228.31</v>
      </c>
      <c r="N136" s="73">
        <f>D48+D136</f>
        <v>16016462877.69</v>
      </c>
      <c r="O136" s="73">
        <f>I48+I136</f>
        <v>19670555302.749996</v>
      </c>
    </row>
    <row r="137" spans="1:11" ht="12.75">
      <c r="A137" s="39"/>
      <c r="B137" s="40"/>
      <c r="C137" s="40"/>
      <c r="D137" s="40"/>
      <c r="E137" s="40"/>
      <c r="F137" s="40"/>
      <c r="G137" s="40"/>
      <c r="H137" s="40"/>
      <c r="I137" s="41"/>
      <c r="J137" s="41"/>
      <c r="K137" s="30"/>
    </row>
    <row r="138" spans="1:16" ht="33.75" customHeight="1">
      <c r="A138" s="183" t="s">
        <v>79</v>
      </c>
      <c r="B138" s="159" t="s">
        <v>21</v>
      </c>
      <c r="C138" s="209" t="s">
        <v>22</v>
      </c>
      <c r="D138" s="157" t="s">
        <v>55</v>
      </c>
      <c r="E138" s="161"/>
      <c r="F138" s="161"/>
      <c r="G138" s="158"/>
      <c r="H138" s="157" t="s">
        <v>20</v>
      </c>
      <c r="I138" s="158"/>
      <c r="J138" s="157" t="s">
        <v>116</v>
      </c>
      <c r="K138" s="161"/>
      <c r="L138" s="27">
        <v>20132749563</v>
      </c>
      <c r="M138" s="27">
        <v>16646041228.31</v>
      </c>
      <c r="N138" s="27">
        <v>16016462877.69</v>
      </c>
      <c r="O138" s="27">
        <f>19670555302.75</f>
        <v>19670555302.75</v>
      </c>
      <c r="P138" s="26" t="s">
        <v>109</v>
      </c>
    </row>
    <row r="139" spans="1:15" ht="25.5" customHeight="1">
      <c r="A139" s="184"/>
      <c r="B139" s="208"/>
      <c r="C139" s="210"/>
      <c r="D139" s="166" t="str">
        <f>D51</f>
        <v>Jan a Dez 2020</v>
      </c>
      <c r="E139" s="244"/>
      <c r="F139" s="206" t="str">
        <f>F51</f>
        <v>Jan a Dez 2019</v>
      </c>
      <c r="G139" s="246"/>
      <c r="H139" s="159" t="str">
        <f>D139</f>
        <v>Jan a Dez 2020</v>
      </c>
      <c r="I139" s="159" t="str">
        <f>F139</f>
        <v>Jan a Dez 2019</v>
      </c>
      <c r="J139" s="218" t="str">
        <f>J51</f>
        <v>Em 2020</v>
      </c>
      <c r="K139" s="206" t="str">
        <f>K51</f>
        <v>Em 2019</v>
      </c>
      <c r="L139" s="24">
        <f>L136-L138</f>
        <v>0</v>
      </c>
      <c r="M139" s="25">
        <f>M136-M138</f>
        <v>0</v>
      </c>
      <c r="N139" s="25">
        <f>N136-N138</f>
        <v>0</v>
      </c>
      <c r="O139" s="25">
        <f>O136-O138</f>
        <v>0</v>
      </c>
    </row>
    <row r="140" spans="1:13" ht="14.25" customHeight="1">
      <c r="A140" s="185"/>
      <c r="B140" s="160"/>
      <c r="C140" s="211"/>
      <c r="D140" s="168"/>
      <c r="E140" s="245"/>
      <c r="F140" s="207"/>
      <c r="G140" s="247"/>
      <c r="H140" s="160"/>
      <c r="I140" s="160"/>
      <c r="J140" s="219"/>
      <c r="K140" s="207"/>
      <c r="L140" s="1"/>
      <c r="M140" s="20"/>
    </row>
    <row r="141" spans="1:14" ht="15" customHeight="1">
      <c r="A141" s="122" t="s">
        <v>80</v>
      </c>
      <c r="B141" s="111">
        <f>B142+B143+B144</f>
        <v>19177356822</v>
      </c>
      <c r="C141" s="111">
        <f>C142+C143+C144</f>
        <v>18664048568.84</v>
      </c>
      <c r="D141" s="178">
        <f>SUM(D142:E144)</f>
        <v>13278231018.02</v>
      </c>
      <c r="E141" s="193"/>
      <c r="F141" s="178">
        <f>SUM(F142:G144)</f>
        <v>13152219829.49</v>
      </c>
      <c r="G141" s="193"/>
      <c r="H141" s="127">
        <f>SUM(H142:H144)</f>
        <v>13278231018.02</v>
      </c>
      <c r="I141" s="109">
        <f>SUM(I142:I144)</f>
        <v>13152219829.49</v>
      </c>
      <c r="J141" s="127">
        <f>J142+J143+J144</f>
        <v>0</v>
      </c>
      <c r="K141" s="128">
        <f>K142+K143+K144</f>
        <v>0</v>
      </c>
      <c r="L141" s="21"/>
      <c r="M141" s="21"/>
      <c r="N141" s="21"/>
    </row>
    <row r="142" spans="1:14" ht="12.75">
      <c r="A142" s="123" t="s">
        <v>81</v>
      </c>
      <c r="B142" s="111">
        <v>19177356822</v>
      </c>
      <c r="C142" s="111">
        <f>28994501175.89-C144-C143-C145-C149-C64-C171</f>
        <v>15040744420.109999</v>
      </c>
      <c r="D142" s="178">
        <v>9654926869.29</v>
      </c>
      <c r="E142" s="193"/>
      <c r="F142" s="178">
        <v>9549257763.31</v>
      </c>
      <c r="G142" s="193"/>
      <c r="H142" s="127">
        <v>9654926869.29</v>
      </c>
      <c r="I142" s="109">
        <v>9549257763.31</v>
      </c>
      <c r="J142" s="127">
        <f>D142-H142</f>
        <v>0</v>
      </c>
      <c r="K142" s="128">
        <f>F142-I142</f>
        <v>0</v>
      </c>
      <c r="L142" s="21"/>
      <c r="M142" s="21"/>
      <c r="N142" s="21"/>
    </row>
    <row r="143" spans="1:14" ht="12.75">
      <c r="A143" s="123" t="s">
        <v>82</v>
      </c>
      <c r="B143" s="111">
        <v>0</v>
      </c>
      <c r="C143" s="111">
        <v>3623304148.73</v>
      </c>
      <c r="D143" s="178">
        <v>3623304148.73</v>
      </c>
      <c r="E143" s="193"/>
      <c r="F143" s="178">
        <v>3602962066.18</v>
      </c>
      <c r="G143" s="193"/>
      <c r="H143" s="127">
        <v>3623304148.73</v>
      </c>
      <c r="I143" s="109">
        <v>3602962066.18</v>
      </c>
      <c r="J143" s="127">
        <f>D143-H143</f>
        <v>0</v>
      </c>
      <c r="K143" s="140">
        <f>F143-I143</f>
        <v>0</v>
      </c>
      <c r="L143" s="21"/>
      <c r="M143" s="21"/>
      <c r="N143" s="21"/>
    </row>
    <row r="144" spans="1:11" ht="15" customHeight="1">
      <c r="A144" s="123" t="s">
        <v>83</v>
      </c>
      <c r="B144" s="111">
        <v>0</v>
      </c>
      <c r="C144" s="111">
        <v>0</v>
      </c>
      <c r="D144" s="178">
        <v>0</v>
      </c>
      <c r="E144" s="193"/>
      <c r="F144" s="178">
        <v>0</v>
      </c>
      <c r="G144" s="193"/>
      <c r="H144" s="127">
        <v>0</v>
      </c>
      <c r="I144" s="109">
        <v>0</v>
      </c>
      <c r="J144" s="127">
        <f>D144-H144</f>
        <v>0</v>
      </c>
      <c r="K144" s="128">
        <f>F144-I144</f>
        <v>0</v>
      </c>
    </row>
    <row r="145" spans="1:11" ht="15" customHeight="1">
      <c r="A145" s="123" t="s">
        <v>84</v>
      </c>
      <c r="B145" s="111">
        <f>B146+B147+B148</f>
        <v>0</v>
      </c>
      <c r="C145" s="111">
        <f>C146+C147+C148</f>
        <v>6238746574.82</v>
      </c>
      <c r="D145" s="178">
        <f>SUM(D146:E148)</f>
        <v>6238746574.82</v>
      </c>
      <c r="E145" s="193"/>
      <c r="F145" s="178">
        <f>SUM(F146:G148)</f>
        <v>5926888039.27</v>
      </c>
      <c r="G145" s="193"/>
      <c r="H145" s="127">
        <f>SUM(H146:H148)</f>
        <v>6238746574.82</v>
      </c>
      <c r="I145" s="144">
        <f>SUM(I146:I148)</f>
        <v>5926888039.27</v>
      </c>
      <c r="J145" s="141">
        <f>J146+J147+J148</f>
        <v>0</v>
      </c>
      <c r="K145" s="142">
        <f>K146+K147+K148</f>
        <v>0</v>
      </c>
    </row>
    <row r="146" spans="1:11" ht="12.75">
      <c r="A146" s="123" t="s">
        <v>85</v>
      </c>
      <c r="B146" s="111">
        <v>0</v>
      </c>
      <c r="C146" s="111">
        <v>5101844787.67</v>
      </c>
      <c r="D146" s="178">
        <v>5101844787.67</v>
      </c>
      <c r="E146" s="193"/>
      <c r="F146" s="178">
        <v>5070541993.85</v>
      </c>
      <c r="G146" s="193"/>
      <c r="H146" s="127">
        <v>5101844787.67</v>
      </c>
      <c r="I146" s="144">
        <v>5070541993.85</v>
      </c>
      <c r="J146" s="141">
        <f>D146-H146</f>
        <v>0</v>
      </c>
      <c r="K146" s="142">
        <f>F146-I146</f>
        <v>0</v>
      </c>
    </row>
    <row r="147" spans="1:11" ht="12.75">
      <c r="A147" s="123" t="s">
        <v>82</v>
      </c>
      <c r="B147" s="111">
        <v>0</v>
      </c>
      <c r="C147" s="111">
        <v>1136901787.15</v>
      </c>
      <c r="D147" s="178">
        <v>1136901787.15</v>
      </c>
      <c r="E147" s="193"/>
      <c r="F147" s="178">
        <v>856346045.42</v>
      </c>
      <c r="G147" s="193"/>
      <c r="H147" s="127">
        <v>1136901787.15</v>
      </c>
      <c r="I147" s="144">
        <v>856346045.42</v>
      </c>
      <c r="J147" s="141">
        <f>D147-H147</f>
        <v>0</v>
      </c>
      <c r="K147" s="142">
        <f>F147-I147</f>
        <v>0</v>
      </c>
    </row>
    <row r="148" spans="1:11" ht="15" customHeight="1">
      <c r="A148" s="123" t="s">
        <v>83</v>
      </c>
      <c r="B148" s="111">
        <v>0</v>
      </c>
      <c r="C148" s="111">
        <v>0</v>
      </c>
      <c r="D148" s="178">
        <v>0</v>
      </c>
      <c r="E148" s="193"/>
      <c r="F148" s="178">
        <v>0</v>
      </c>
      <c r="G148" s="193"/>
      <c r="H148" s="127">
        <v>0</v>
      </c>
      <c r="I148" s="144">
        <v>0</v>
      </c>
      <c r="J148" s="141">
        <f>D148-H148</f>
        <v>0</v>
      </c>
      <c r="K148" s="142">
        <f>F148-I148</f>
        <v>0</v>
      </c>
    </row>
    <row r="149" spans="1:17" ht="15" customHeight="1">
      <c r="A149" s="123" t="s">
        <v>86</v>
      </c>
      <c r="B149" s="111">
        <f>SUM(B150:B151)</f>
        <v>1140610000</v>
      </c>
      <c r="C149" s="111">
        <f>SUM(C150:C151)</f>
        <v>5610000</v>
      </c>
      <c r="D149" s="178">
        <f>D151+D150</f>
        <v>0</v>
      </c>
      <c r="E149" s="193"/>
      <c r="F149" s="178">
        <f>F151+F150</f>
        <v>3282790.13</v>
      </c>
      <c r="G149" s="193"/>
      <c r="H149" s="127">
        <f>H151+H150</f>
        <v>0</v>
      </c>
      <c r="I149" s="144">
        <f>I151+I150</f>
        <v>3282790.13</v>
      </c>
      <c r="J149" s="141">
        <f>J150+J151</f>
        <v>0</v>
      </c>
      <c r="K149" s="142">
        <f>K150+K151</f>
        <v>0</v>
      </c>
      <c r="L149" s="150"/>
      <c r="M149" s="150"/>
      <c r="N149" s="150"/>
      <c r="O149" s="150"/>
      <c r="P149" s="150"/>
      <c r="Q149" s="150"/>
    </row>
    <row r="150" spans="1:17" ht="15" customHeight="1">
      <c r="A150" s="123" t="s">
        <v>87</v>
      </c>
      <c r="B150" s="111">
        <v>0</v>
      </c>
      <c r="C150" s="108">
        <v>0</v>
      </c>
      <c r="D150" s="178">
        <v>0</v>
      </c>
      <c r="E150" s="193"/>
      <c r="F150" s="178">
        <v>0</v>
      </c>
      <c r="G150" s="193"/>
      <c r="H150" s="127">
        <v>0</v>
      </c>
      <c r="I150" s="109">
        <v>0</v>
      </c>
      <c r="J150" s="127">
        <f>D150-H150</f>
        <v>0</v>
      </c>
      <c r="K150" s="128">
        <f>F150-I150</f>
        <v>0</v>
      </c>
      <c r="L150" s="151">
        <f>24913077028.95</f>
        <v>24913077028.95</v>
      </c>
      <c r="M150" s="151" t="s">
        <v>140</v>
      </c>
      <c r="N150" s="152"/>
      <c r="O150" s="152"/>
      <c r="P150" s="150"/>
      <c r="Q150" s="150"/>
    </row>
    <row r="151" spans="1:15" ht="12.75">
      <c r="A151" s="123" t="s">
        <v>88</v>
      </c>
      <c r="B151" s="111">
        <v>1140610000</v>
      </c>
      <c r="C151" s="108">
        <v>5610000</v>
      </c>
      <c r="D151" s="172">
        <v>0</v>
      </c>
      <c r="E151" s="173"/>
      <c r="F151" s="172">
        <v>3282790.13</v>
      </c>
      <c r="G151" s="173"/>
      <c r="H151" s="129">
        <v>0</v>
      </c>
      <c r="I151" s="130">
        <v>3282790.13</v>
      </c>
      <c r="J151" s="129">
        <f>D151-H151</f>
        <v>0</v>
      </c>
      <c r="K151" s="128">
        <f>F151-I151</f>
        <v>0</v>
      </c>
      <c r="L151" s="153">
        <f>L150-C152</f>
        <v>4671885.2900009155</v>
      </c>
      <c r="M151" s="153" t="s">
        <v>141</v>
      </c>
      <c r="N151" s="154"/>
      <c r="O151" s="154"/>
    </row>
    <row r="152" spans="1:17" ht="15" customHeight="1">
      <c r="A152" s="59" t="s">
        <v>127</v>
      </c>
      <c r="B152" s="114">
        <f>B141+B145+B149</f>
        <v>20317966822</v>
      </c>
      <c r="C152" s="143">
        <f>C141+C145+C149</f>
        <v>24908405143.66</v>
      </c>
      <c r="D152" s="176">
        <f>D141+D145+D149</f>
        <v>19516977592.84</v>
      </c>
      <c r="E152" s="212"/>
      <c r="F152" s="176">
        <f>F141+F145+F149</f>
        <v>19082390658.890003</v>
      </c>
      <c r="G152" s="177"/>
      <c r="H152" s="134">
        <f>H141+H145+H149</f>
        <v>19516977592.84</v>
      </c>
      <c r="I152" s="133">
        <f>I141+I145+I149</f>
        <v>19082390658.890003</v>
      </c>
      <c r="J152" s="134">
        <f>J141+J145+J149</f>
        <v>0</v>
      </c>
      <c r="K152" s="139">
        <f>K141+K145+K149</f>
        <v>0</v>
      </c>
      <c r="L152" s="73">
        <f>B152+B64+B171</f>
        <v>23673993246</v>
      </c>
      <c r="M152" s="73">
        <f>C152+C64+C171</f>
        <v>28994501175.89</v>
      </c>
      <c r="N152" s="73">
        <f>D152+D64+D171</f>
        <v>23315310711.690002</v>
      </c>
      <c r="O152" s="73">
        <f>F152+F64+F171</f>
        <v>21648887507.65</v>
      </c>
      <c r="P152" s="73">
        <f>H152+H64+H171</f>
        <v>23286801194.100002</v>
      </c>
      <c r="Q152" s="73">
        <f>I152+I64+I171</f>
        <v>21618208889.320004</v>
      </c>
    </row>
    <row r="153" spans="1:17" ht="12.75">
      <c r="A153" s="221"/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  <c r="L153" s="22"/>
      <c r="M153" s="23"/>
      <c r="N153" s="23"/>
      <c r="O153" s="23"/>
      <c r="P153" s="23"/>
      <c r="Q153" s="23"/>
    </row>
    <row r="154" spans="1:20" ht="15.75">
      <c r="A154" s="60" t="s">
        <v>128</v>
      </c>
      <c r="B154" s="114">
        <f>B136-B152</f>
        <v>-185217259</v>
      </c>
      <c r="C154" s="115">
        <f>C136-C152</f>
        <v>-8262363915.35</v>
      </c>
      <c r="D154" s="176">
        <f>D136-D152</f>
        <v>-3950758317.879999</v>
      </c>
      <c r="E154" s="212"/>
      <c r="F154" s="176">
        <f>I136-F152</f>
        <v>112720209.71999359</v>
      </c>
      <c r="G154" s="177"/>
      <c r="H154" s="134">
        <f>D136-H152</f>
        <v>-3950758317.879999</v>
      </c>
      <c r="I154" s="139">
        <f>I136-I152</f>
        <v>112720209.71999359</v>
      </c>
      <c r="J154" s="78" t="s">
        <v>118</v>
      </c>
      <c r="K154" s="78" t="s">
        <v>118</v>
      </c>
      <c r="L154" s="75">
        <f>23673993246</f>
        <v>23673993246</v>
      </c>
      <c r="M154" s="75">
        <v>28994501176</v>
      </c>
      <c r="N154" s="75">
        <v>23315310712</v>
      </c>
      <c r="O154" s="75">
        <v>21648887508</v>
      </c>
      <c r="P154" s="75">
        <v>23286801194</v>
      </c>
      <c r="Q154" s="75">
        <v>21618208889</v>
      </c>
      <c r="R154" s="26" t="s">
        <v>110</v>
      </c>
      <c r="T154" s="10"/>
    </row>
    <row r="155" spans="1:11" ht="12.75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30"/>
    </row>
    <row r="156" spans="1:17" ht="11.25">
      <c r="A156" s="167" t="s">
        <v>98</v>
      </c>
      <c r="B156" s="166" t="s">
        <v>54</v>
      </c>
      <c r="C156" s="244"/>
      <c r="D156" s="244"/>
      <c r="E156" s="244"/>
      <c r="F156" s="244"/>
      <c r="G156" s="244"/>
      <c r="H156" s="244"/>
      <c r="I156" s="244"/>
      <c r="J156" s="244"/>
      <c r="K156" s="244"/>
      <c r="L156" s="17">
        <f aca="true" t="shared" si="3" ref="L156:Q156">L152-L154</f>
        <v>0</v>
      </c>
      <c r="M156" s="17">
        <f t="shared" si="3"/>
        <v>-0.1100006103515625</v>
      </c>
      <c r="N156" s="17">
        <f>N152-N154</f>
        <v>-0.30999755859375</v>
      </c>
      <c r="O156" s="17">
        <f t="shared" si="3"/>
        <v>-0.34999847412109375</v>
      </c>
      <c r="P156" s="17">
        <f t="shared" si="3"/>
        <v>0.10000228881835938</v>
      </c>
      <c r="Q156" s="17">
        <f t="shared" si="3"/>
        <v>0.3200035095214844</v>
      </c>
    </row>
    <row r="157" spans="1:12" ht="11.25">
      <c r="A157" s="169"/>
      <c r="B157" s="168"/>
      <c r="C157" s="245"/>
      <c r="D157" s="245"/>
      <c r="E157" s="245"/>
      <c r="F157" s="245"/>
      <c r="G157" s="245"/>
      <c r="H157" s="245"/>
      <c r="I157" s="245"/>
      <c r="J157" s="245"/>
      <c r="K157" s="245"/>
      <c r="L157" s="16"/>
    </row>
    <row r="158" spans="1:13" ht="15" customHeight="1">
      <c r="A158" s="61" t="s">
        <v>99</v>
      </c>
      <c r="B158" s="62"/>
      <c r="C158" s="63"/>
      <c r="D158" s="50"/>
      <c r="E158" s="50"/>
      <c r="F158" s="50"/>
      <c r="G158" s="50"/>
      <c r="H158" s="50"/>
      <c r="I158" s="50"/>
      <c r="J158" s="50"/>
      <c r="K158" s="145">
        <v>5613047545.77</v>
      </c>
      <c r="L158" s="77">
        <f>5613047545.77-K158</f>
        <v>0</v>
      </c>
      <c r="M158" s="17"/>
    </row>
    <row r="159" spans="1:11" ht="12.75">
      <c r="A159" s="64" t="s">
        <v>100</v>
      </c>
      <c r="B159" s="65"/>
      <c r="C159" s="66"/>
      <c r="D159" s="54"/>
      <c r="E159" s="54"/>
      <c r="F159" s="54"/>
      <c r="G159" s="54"/>
      <c r="H159" s="54"/>
      <c r="I159" s="54"/>
      <c r="J159" s="54"/>
      <c r="K159" s="55">
        <v>0</v>
      </c>
    </row>
    <row r="160" spans="1:11" ht="12.75">
      <c r="A160" s="87"/>
      <c r="B160" s="87"/>
      <c r="C160" s="87"/>
      <c r="D160" s="52"/>
      <c r="E160" s="52"/>
      <c r="F160" s="52"/>
      <c r="G160" s="52"/>
      <c r="H160" s="52"/>
      <c r="I160" s="52"/>
      <c r="J160" s="52"/>
      <c r="K160" s="53"/>
    </row>
    <row r="161" spans="1:11" ht="12.75">
      <c r="A161" s="262" t="s">
        <v>129</v>
      </c>
      <c r="B161" s="71" t="s">
        <v>2</v>
      </c>
      <c r="C161" s="71" t="s">
        <v>2</v>
      </c>
      <c r="D161" s="252" t="s">
        <v>3</v>
      </c>
      <c r="E161" s="253"/>
      <c r="F161" s="253"/>
      <c r="G161" s="253"/>
      <c r="H161" s="253"/>
      <c r="I161" s="253"/>
      <c r="J161" s="253"/>
      <c r="K161" s="253"/>
    </row>
    <row r="162" spans="1:11" ht="12.75">
      <c r="A162" s="263"/>
      <c r="B162" s="84" t="s">
        <v>4</v>
      </c>
      <c r="C162" s="84" t="s">
        <v>5</v>
      </c>
      <c r="D162" s="236" t="str">
        <f>D15</f>
        <v>Jan a Dez 2020</v>
      </c>
      <c r="E162" s="237"/>
      <c r="F162" s="237"/>
      <c r="G162" s="237"/>
      <c r="H162" s="259"/>
      <c r="I162" s="236" t="str">
        <f>I15</f>
        <v>Jan a Dez 2019</v>
      </c>
      <c r="J162" s="237"/>
      <c r="K162" s="237"/>
    </row>
    <row r="163" spans="1:11" ht="12.75">
      <c r="A163" s="88" t="s">
        <v>130</v>
      </c>
      <c r="B163" s="89">
        <v>0</v>
      </c>
      <c r="C163" s="89">
        <v>0</v>
      </c>
      <c r="D163" s="266">
        <v>242094906.72</v>
      </c>
      <c r="E163" s="267"/>
      <c r="F163" s="267"/>
      <c r="G163" s="267"/>
      <c r="H163" s="268"/>
      <c r="I163" s="180">
        <v>97032310.6</v>
      </c>
      <c r="J163" s="181"/>
      <c r="K163" s="181"/>
    </row>
    <row r="164" spans="1:11" ht="12.75">
      <c r="A164" s="90" t="s">
        <v>131</v>
      </c>
      <c r="B164" s="38">
        <f>B163</f>
        <v>0</v>
      </c>
      <c r="C164" s="37">
        <f>C163</f>
        <v>0</v>
      </c>
      <c r="D164" s="162">
        <f>D163</f>
        <v>242094906.72</v>
      </c>
      <c r="E164" s="182"/>
      <c r="F164" s="182"/>
      <c r="G164" s="182"/>
      <c r="H164" s="163"/>
      <c r="I164" s="162">
        <f>I163</f>
        <v>97032310.6</v>
      </c>
      <c r="J164" s="182"/>
      <c r="K164" s="182"/>
    </row>
    <row r="165" spans="1:11" ht="12.75">
      <c r="A165" s="91"/>
      <c r="B165" s="92"/>
      <c r="C165" s="92"/>
      <c r="D165" s="93"/>
      <c r="E165" s="93"/>
      <c r="F165" s="94"/>
      <c r="G165" s="94"/>
      <c r="H165" s="94"/>
      <c r="I165" s="94"/>
      <c r="J165" s="92"/>
      <c r="K165" s="92"/>
    </row>
    <row r="166" spans="1:11" ht="30.75" customHeight="1">
      <c r="A166" s="186" t="s">
        <v>132</v>
      </c>
      <c r="B166" s="83"/>
      <c r="C166" s="95"/>
      <c r="D166" s="157" t="s">
        <v>55</v>
      </c>
      <c r="E166" s="161"/>
      <c r="F166" s="161"/>
      <c r="G166" s="158"/>
      <c r="H166" s="157" t="s">
        <v>20</v>
      </c>
      <c r="I166" s="158"/>
      <c r="J166" s="157" t="s">
        <v>116</v>
      </c>
      <c r="K166" s="161"/>
    </row>
    <row r="167" spans="1:11" ht="25.5" customHeight="1">
      <c r="A167" s="187"/>
      <c r="B167" s="82" t="s">
        <v>21</v>
      </c>
      <c r="C167" s="81" t="s">
        <v>22</v>
      </c>
      <c r="D167" s="166" t="str">
        <f>D51</f>
        <v>Jan a Dez 2020</v>
      </c>
      <c r="E167" s="167"/>
      <c r="F167" s="166" t="str">
        <f>F51</f>
        <v>Jan a Dez 2019</v>
      </c>
      <c r="G167" s="167"/>
      <c r="H167" s="159" t="str">
        <f>D51</f>
        <v>Jan a Dez 2020</v>
      </c>
      <c r="I167" s="159" t="str">
        <f>F51</f>
        <v>Jan a Dez 2019</v>
      </c>
      <c r="J167" s="159" t="str">
        <f>J139</f>
        <v>Em 2020</v>
      </c>
      <c r="K167" s="166" t="str">
        <f>K139</f>
        <v>Em 2019</v>
      </c>
    </row>
    <row r="168" spans="1:11" ht="12.75">
      <c r="A168" s="188"/>
      <c r="B168" s="84"/>
      <c r="C168" s="96"/>
      <c r="D168" s="168"/>
      <c r="E168" s="169"/>
      <c r="F168" s="168"/>
      <c r="G168" s="169"/>
      <c r="H168" s="160"/>
      <c r="I168" s="160"/>
      <c r="J168" s="160"/>
      <c r="K168" s="168"/>
    </row>
    <row r="169" spans="1:11" ht="12.75">
      <c r="A169" s="97" t="s">
        <v>133</v>
      </c>
      <c r="B169" s="146">
        <v>3245059348</v>
      </c>
      <c r="C169" s="147">
        <v>3966457070.94</v>
      </c>
      <c r="D169" s="170">
        <v>3728433666.69</v>
      </c>
      <c r="E169" s="171"/>
      <c r="F169" s="170">
        <v>2562546625.25</v>
      </c>
      <c r="G169" s="171"/>
      <c r="H169" s="148">
        <v>3700052146.23</v>
      </c>
      <c r="I169" s="146">
        <v>2532030416.56</v>
      </c>
      <c r="J169" s="147">
        <f>D169-H169</f>
        <v>28381520.46000004</v>
      </c>
      <c r="K169" s="145">
        <f>F169-I169</f>
        <v>30516208.690000057</v>
      </c>
    </row>
    <row r="170" spans="1:11" ht="12.75">
      <c r="A170" s="98" t="s">
        <v>134</v>
      </c>
      <c r="B170" s="136">
        <v>110967076</v>
      </c>
      <c r="C170" s="130">
        <v>114967076</v>
      </c>
      <c r="D170" s="172">
        <v>65227566.87</v>
      </c>
      <c r="E170" s="173"/>
      <c r="F170" s="172">
        <v>1807856.71</v>
      </c>
      <c r="G170" s="173"/>
      <c r="H170" s="129">
        <v>65099569.74</v>
      </c>
      <c r="I170" s="155">
        <v>1645447.07</v>
      </c>
      <c r="J170" s="130">
        <f>D170-H170</f>
        <v>127997.12999999523</v>
      </c>
      <c r="K170" s="110">
        <f>F170-I170</f>
        <v>162409.6399999999</v>
      </c>
    </row>
    <row r="171" spans="1:11" ht="15" customHeight="1">
      <c r="A171" s="99" t="s">
        <v>135</v>
      </c>
      <c r="B171" s="114">
        <f>B169+B170</f>
        <v>3356026424</v>
      </c>
      <c r="C171" s="114">
        <f>C169+C170</f>
        <v>4081424146.94</v>
      </c>
      <c r="D171" s="174">
        <f>D169+D170</f>
        <v>3793661233.56</v>
      </c>
      <c r="E171" s="175"/>
      <c r="F171" s="176">
        <f>F169+F170</f>
        <v>2564354481.96</v>
      </c>
      <c r="G171" s="177"/>
      <c r="H171" s="134">
        <f>H169+H170</f>
        <v>3765151715.97</v>
      </c>
      <c r="I171" s="133">
        <f>I169+I170</f>
        <v>2533675863.63</v>
      </c>
      <c r="J171" s="133">
        <f>J169+J170</f>
        <v>28509517.590000033</v>
      </c>
      <c r="K171" s="156">
        <f>K169+K170</f>
        <v>30678618.330000058</v>
      </c>
    </row>
    <row r="172" spans="1:11" ht="12.75">
      <c r="A172" s="101"/>
      <c r="B172" s="102"/>
      <c r="C172" s="102"/>
      <c r="D172" s="103"/>
      <c r="E172" s="103"/>
      <c r="F172" s="104"/>
      <c r="G172" s="105"/>
      <c r="H172" s="103"/>
      <c r="I172" s="106"/>
      <c r="J172" s="106"/>
      <c r="K172" s="106"/>
    </row>
    <row r="173" spans="1:11" ht="15" customHeight="1">
      <c r="A173" s="107" t="s">
        <v>136</v>
      </c>
      <c r="B173" s="100">
        <f>B164-B171</f>
        <v>-3356026424</v>
      </c>
      <c r="C173" s="100">
        <f>C164-C171</f>
        <v>-4081424146.94</v>
      </c>
      <c r="D173" s="162">
        <f>D164-D171</f>
        <v>-3551566326.84</v>
      </c>
      <c r="E173" s="163"/>
      <c r="F173" s="164">
        <f>I164-F171</f>
        <v>-2467322171.36</v>
      </c>
      <c r="G173" s="165"/>
      <c r="H173" s="126">
        <f>D164-H171</f>
        <v>-3523056809.25</v>
      </c>
      <c r="I173" s="126">
        <f>I164-I171</f>
        <v>-2436643553.03</v>
      </c>
      <c r="J173" s="78" t="s">
        <v>118</v>
      </c>
      <c r="K173" s="78" t="s">
        <v>118</v>
      </c>
    </row>
    <row r="174" spans="1:11" ht="14.25" customHeight="1">
      <c r="A174" s="39" t="s">
        <v>108</v>
      </c>
      <c r="B174" s="67"/>
      <c r="C174" s="39"/>
      <c r="D174" s="39"/>
      <c r="E174" s="39"/>
      <c r="F174" s="39"/>
      <c r="G174" s="39"/>
      <c r="H174" s="39"/>
      <c r="I174" s="39"/>
      <c r="J174" s="39"/>
      <c r="K174" s="32" t="s">
        <v>60</v>
      </c>
    </row>
    <row r="175" spans="1:11" ht="18" customHeight="1">
      <c r="A175" s="205" t="s">
        <v>112</v>
      </c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</row>
    <row r="176" spans="1:11" ht="14.25" customHeight="1">
      <c r="A176" s="205" t="s">
        <v>113</v>
      </c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</row>
    <row r="177" spans="1:11" ht="14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0"/>
    </row>
    <row r="178" spans="1:11" ht="14.25">
      <c r="A178" s="39"/>
      <c r="B178" s="149"/>
      <c r="C178" s="149"/>
      <c r="D178" s="149"/>
      <c r="E178" s="149"/>
      <c r="F178" s="39"/>
      <c r="G178" s="39"/>
      <c r="H178" s="39"/>
      <c r="I178" s="39"/>
      <c r="J178" s="39"/>
      <c r="K178" s="30"/>
    </row>
    <row r="179" spans="1:11" ht="14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0"/>
    </row>
    <row r="180" spans="1:11" ht="14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0"/>
    </row>
    <row r="181" spans="1:11" ht="14.25">
      <c r="A181" s="68" t="s">
        <v>56</v>
      </c>
      <c r="B181" s="204" t="s">
        <v>101</v>
      </c>
      <c r="C181" s="204"/>
      <c r="D181" s="204"/>
      <c r="E181" s="204"/>
      <c r="F181" s="39"/>
      <c r="G181" s="200" t="s">
        <v>107</v>
      </c>
      <c r="H181" s="200"/>
      <c r="I181" s="200"/>
      <c r="J181" s="200"/>
      <c r="K181" s="200"/>
    </row>
    <row r="182" spans="1:11" ht="14.25">
      <c r="A182" s="68" t="s">
        <v>57</v>
      </c>
      <c r="B182" s="204" t="s">
        <v>102</v>
      </c>
      <c r="C182" s="204"/>
      <c r="D182" s="204"/>
      <c r="E182" s="204"/>
      <c r="F182" s="39"/>
      <c r="G182" s="200" t="s">
        <v>106</v>
      </c>
      <c r="H182" s="200"/>
      <c r="I182" s="200"/>
      <c r="J182" s="200"/>
      <c r="K182" s="200"/>
    </row>
    <row r="183" spans="1:11" ht="14.25">
      <c r="A183" s="68" t="s">
        <v>58</v>
      </c>
      <c r="B183" s="204" t="s">
        <v>103</v>
      </c>
      <c r="C183" s="204"/>
      <c r="D183" s="204"/>
      <c r="E183" s="204"/>
      <c r="F183" s="39"/>
      <c r="G183" s="204" t="s">
        <v>105</v>
      </c>
      <c r="H183" s="204"/>
      <c r="I183" s="204"/>
      <c r="J183" s="204"/>
      <c r="K183" s="204"/>
    </row>
    <row r="184" spans="1:11" ht="14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0"/>
    </row>
    <row r="185" spans="1:11" ht="14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0"/>
    </row>
    <row r="186" spans="1:11" ht="14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0"/>
    </row>
    <row r="187" spans="1:11" ht="14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0"/>
    </row>
    <row r="188" spans="1:11" ht="14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0"/>
    </row>
    <row r="189" spans="1:11" ht="14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0"/>
    </row>
    <row r="190" spans="1:11" ht="14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0"/>
    </row>
    <row r="191" spans="1:11" ht="14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0"/>
    </row>
    <row r="192" spans="1:11" ht="14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 ht="14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 ht="14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 ht="14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 ht="14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 ht="14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 ht="14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 ht="14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ht="14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 ht="14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1:11" ht="14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1:10" ht="14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4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4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4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4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4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4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4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4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4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4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4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4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4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4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4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4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4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4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4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4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</row>
  </sheetData>
  <sheetProtection/>
  <mergeCells count="304">
    <mergeCell ref="F60:G60"/>
    <mergeCell ref="F51:G52"/>
    <mergeCell ref="H50:I50"/>
    <mergeCell ref="H51:H52"/>
    <mergeCell ref="I51:I52"/>
    <mergeCell ref="J50:K50"/>
    <mergeCell ref="J51:J52"/>
    <mergeCell ref="F58:G58"/>
    <mergeCell ref="F54:G54"/>
    <mergeCell ref="F55:G55"/>
    <mergeCell ref="D61:E61"/>
    <mergeCell ref="F61:G61"/>
    <mergeCell ref="F57:G57"/>
    <mergeCell ref="D62:E62"/>
    <mergeCell ref="D63:E63"/>
    <mergeCell ref="D64:E64"/>
    <mergeCell ref="F62:G62"/>
    <mergeCell ref="F63:G63"/>
    <mergeCell ref="F64:G64"/>
    <mergeCell ref="F59:G59"/>
    <mergeCell ref="F56:G56"/>
    <mergeCell ref="D55:E55"/>
    <mergeCell ref="A161:A162"/>
    <mergeCell ref="D161:K161"/>
    <mergeCell ref="D162:H162"/>
    <mergeCell ref="I162:K162"/>
    <mergeCell ref="D56:E56"/>
    <mergeCell ref="D57:E57"/>
    <mergeCell ref="D66:E66"/>
    <mergeCell ref="F66:G66"/>
    <mergeCell ref="D60:E60"/>
    <mergeCell ref="D154:E154"/>
    <mergeCell ref="L30:M35"/>
    <mergeCell ref="L114:N116"/>
    <mergeCell ref="D34:H34"/>
    <mergeCell ref="I115:K115"/>
    <mergeCell ref="D113:H113"/>
    <mergeCell ref="D109:H109"/>
    <mergeCell ref="D106:H106"/>
    <mergeCell ref="I106:K106"/>
    <mergeCell ref="I25:K25"/>
    <mergeCell ref="D103:H103"/>
    <mergeCell ref="H88:I88"/>
    <mergeCell ref="D58:E58"/>
    <mergeCell ref="D59:E59"/>
    <mergeCell ref="D50:G50"/>
    <mergeCell ref="D51:E52"/>
    <mergeCell ref="D28:H28"/>
    <mergeCell ref="J89:K89"/>
    <mergeCell ref="I30:K30"/>
    <mergeCell ref="D22:H22"/>
    <mergeCell ref="D23:H23"/>
    <mergeCell ref="D24:H24"/>
    <mergeCell ref="D26:H26"/>
    <mergeCell ref="D27:H27"/>
    <mergeCell ref="F154:G154"/>
    <mergeCell ref="D141:E141"/>
    <mergeCell ref="D142:E142"/>
    <mergeCell ref="D102:K102"/>
    <mergeCell ref="A96:K96"/>
    <mergeCell ref="A138:A140"/>
    <mergeCell ref="D138:G138"/>
    <mergeCell ref="H139:H140"/>
    <mergeCell ref="D88:F88"/>
    <mergeCell ref="D118:H118"/>
    <mergeCell ref="I118:K118"/>
    <mergeCell ref="D112:H112"/>
    <mergeCell ref="I111:K111"/>
    <mergeCell ref="I112:K112"/>
    <mergeCell ref="D117:H117"/>
    <mergeCell ref="I107:K107"/>
    <mergeCell ref="I108:K108"/>
    <mergeCell ref="D86:F86"/>
    <mergeCell ref="I86:K86"/>
    <mergeCell ref="J88:K88"/>
    <mergeCell ref="A101:K101"/>
    <mergeCell ref="A102:A103"/>
    <mergeCell ref="D68:K68"/>
    <mergeCell ref="D74:K75"/>
    <mergeCell ref="A5:K5"/>
    <mergeCell ref="A6:K6"/>
    <mergeCell ref="A14:A15"/>
    <mergeCell ref="D14:K14"/>
    <mergeCell ref="I15:K15"/>
    <mergeCell ref="A7:K7"/>
    <mergeCell ref="A8:K8"/>
    <mergeCell ref="A9:K9"/>
    <mergeCell ref="I12:K12"/>
    <mergeCell ref="D15:H15"/>
    <mergeCell ref="A156:A157"/>
    <mergeCell ref="B156:K157"/>
    <mergeCell ref="D144:E144"/>
    <mergeCell ref="D145:E145"/>
    <mergeCell ref="D146:E146"/>
    <mergeCell ref="D147:E147"/>
    <mergeCell ref="D148:E148"/>
    <mergeCell ref="D149:E149"/>
    <mergeCell ref="D150:E150"/>
    <mergeCell ref="A153:K153"/>
    <mergeCell ref="D151:E151"/>
    <mergeCell ref="K51:K52"/>
    <mergeCell ref="I104:K104"/>
    <mergeCell ref="F141:G141"/>
    <mergeCell ref="I113:K113"/>
    <mergeCell ref="D120:H120"/>
    <mergeCell ref="D72:K72"/>
    <mergeCell ref="D115:H115"/>
    <mergeCell ref="D139:E140"/>
    <mergeCell ref="F139:G140"/>
    <mergeCell ref="I33:K33"/>
    <mergeCell ref="I34:K34"/>
    <mergeCell ref="I31:K31"/>
    <mergeCell ref="I32:K32"/>
    <mergeCell ref="A97:K97"/>
    <mergeCell ref="I92:K92"/>
    <mergeCell ref="I35:K35"/>
    <mergeCell ref="I36:K36"/>
    <mergeCell ref="D54:E54"/>
    <mergeCell ref="I17:K17"/>
    <mergeCell ref="I18:K18"/>
    <mergeCell ref="I19:K19"/>
    <mergeCell ref="D30:H30"/>
    <mergeCell ref="I16:K16"/>
    <mergeCell ref="I23:K23"/>
    <mergeCell ref="I21:K21"/>
    <mergeCell ref="I22:K22"/>
    <mergeCell ref="D21:H21"/>
    <mergeCell ref="D29:H29"/>
    <mergeCell ref="I48:K48"/>
    <mergeCell ref="I46:K46"/>
    <mergeCell ref="F144:G144"/>
    <mergeCell ref="D46:H46"/>
    <mergeCell ref="I136:K136"/>
    <mergeCell ref="I120:K120"/>
    <mergeCell ref="D121:H121"/>
    <mergeCell ref="I119:K119"/>
    <mergeCell ref="I109:K109"/>
    <mergeCell ref="I139:I140"/>
    <mergeCell ref="D32:H32"/>
    <mergeCell ref="A94:K94"/>
    <mergeCell ref="A95:K95"/>
    <mergeCell ref="D47:H47"/>
    <mergeCell ref="D48:H48"/>
    <mergeCell ref="D53:E53"/>
    <mergeCell ref="F53:G53"/>
    <mergeCell ref="A93:K93"/>
    <mergeCell ref="A74:C75"/>
    <mergeCell ref="D45:H45"/>
    <mergeCell ref="I100:K100"/>
    <mergeCell ref="D114:H114"/>
    <mergeCell ref="I114:K114"/>
    <mergeCell ref="I121:K121"/>
    <mergeCell ref="H138:I138"/>
    <mergeCell ref="I103:K103"/>
    <mergeCell ref="J138:K138"/>
    <mergeCell ref="H85:K85"/>
    <mergeCell ref="D69:K69"/>
    <mergeCell ref="D33:H33"/>
    <mergeCell ref="D36:H36"/>
    <mergeCell ref="D37:H37"/>
    <mergeCell ref="F150:G150"/>
    <mergeCell ref="B81:K81"/>
    <mergeCell ref="A78:C78"/>
    <mergeCell ref="A81:A82"/>
    <mergeCell ref="A79:C79"/>
    <mergeCell ref="A76:C76"/>
    <mergeCell ref="A77:C77"/>
    <mergeCell ref="I26:K26"/>
    <mergeCell ref="A72:C72"/>
    <mergeCell ref="D39:H39"/>
    <mergeCell ref="D40:H40"/>
    <mergeCell ref="D71:K71"/>
    <mergeCell ref="I43:K43"/>
    <mergeCell ref="I27:K27"/>
    <mergeCell ref="I28:K28"/>
    <mergeCell ref="D31:H31"/>
    <mergeCell ref="D35:H35"/>
    <mergeCell ref="I29:K29"/>
    <mergeCell ref="D25:H25"/>
    <mergeCell ref="A13:K13"/>
    <mergeCell ref="D16:H16"/>
    <mergeCell ref="D17:H17"/>
    <mergeCell ref="D18:H18"/>
    <mergeCell ref="D19:H19"/>
    <mergeCell ref="D20:H20"/>
    <mergeCell ref="I20:K20"/>
    <mergeCell ref="I24:K24"/>
    <mergeCell ref="A65:K65"/>
    <mergeCell ref="I41:K41"/>
    <mergeCell ref="I38:K38"/>
    <mergeCell ref="I39:K39"/>
    <mergeCell ref="I40:K40"/>
    <mergeCell ref="D41:H41"/>
    <mergeCell ref="D38:H38"/>
    <mergeCell ref="I45:K45"/>
    <mergeCell ref="C50:C52"/>
    <mergeCell ref="B50:B52"/>
    <mergeCell ref="F148:G148"/>
    <mergeCell ref="F149:G149"/>
    <mergeCell ref="F145:G145"/>
    <mergeCell ref="D43:H43"/>
    <mergeCell ref="D44:H44"/>
    <mergeCell ref="I44:K44"/>
    <mergeCell ref="D89:F89"/>
    <mergeCell ref="I47:K47"/>
    <mergeCell ref="D87:F87"/>
    <mergeCell ref="H89:I89"/>
    <mergeCell ref="I117:K117"/>
    <mergeCell ref="D128:H128"/>
    <mergeCell ref="I128:K128"/>
    <mergeCell ref="D129:H129"/>
    <mergeCell ref="F146:G146"/>
    <mergeCell ref="F147:G147"/>
    <mergeCell ref="J139:J140"/>
    <mergeCell ref="F142:G142"/>
    <mergeCell ref="F143:G143"/>
    <mergeCell ref="D143:E143"/>
    <mergeCell ref="D111:H111"/>
    <mergeCell ref="I116:K116"/>
    <mergeCell ref="D105:H105"/>
    <mergeCell ref="D104:H104"/>
    <mergeCell ref="D110:H110"/>
    <mergeCell ref="I110:K110"/>
    <mergeCell ref="D107:H107"/>
    <mergeCell ref="D116:H116"/>
    <mergeCell ref="D108:H108"/>
    <mergeCell ref="I105:K105"/>
    <mergeCell ref="D122:H122"/>
    <mergeCell ref="D119:H119"/>
    <mergeCell ref="D126:H126"/>
    <mergeCell ref="I126:K126"/>
    <mergeCell ref="D127:H127"/>
    <mergeCell ref="I127:K127"/>
    <mergeCell ref="D125:H125"/>
    <mergeCell ref="F152:G152"/>
    <mergeCell ref="D130:H130"/>
    <mergeCell ref="I129:K129"/>
    <mergeCell ref="I133:K133"/>
    <mergeCell ref="I122:K122"/>
    <mergeCell ref="D123:H123"/>
    <mergeCell ref="I123:K123"/>
    <mergeCell ref="D124:H124"/>
    <mergeCell ref="I124:K124"/>
    <mergeCell ref="I125:K125"/>
    <mergeCell ref="D132:H132"/>
    <mergeCell ref="I132:K132"/>
    <mergeCell ref="K139:K140"/>
    <mergeCell ref="I134:K134"/>
    <mergeCell ref="B183:E183"/>
    <mergeCell ref="B182:E182"/>
    <mergeCell ref="B138:B140"/>
    <mergeCell ref="C138:C140"/>
    <mergeCell ref="F151:G151"/>
    <mergeCell ref="D152:E152"/>
    <mergeCell ref="H84:K84"/>
    <mergeCell ref="I130:K130"/>
    <mergeCell ref="D136:H136"/>
    <mergeCell ref="D134:H134"/>
    <mergeCell ref="G183:K183"/>
    <mergeCell ref="D135:H135"/>
    <mergeCell ref="A175:K175"/>
    <mergeCell ref="A176:K176"/>
    <mergeCell ref="G182:K182"/>
    <mergeCell ref="B181:E181"/>
    <mergeCell ref="A69:C69"/>
    <mergeCell ref="D42:H42"/>
    <mergeCell ref="I42:K42"/>
    <mergeCell ref="G181:K181"/>
    <mergeCell ref="D131:H131"/>
    <mergeCell ref="I131:K131"/>
    <mergeCell ref="I135:K135"/>
    <mergeCell ref="H82:K82"/>
    <mergeCell ref="H83:K83"/>
    <mergeCell ref="D166:G166"/>
    <mergeCell ref="D167:E168"/>
    <mergeCell ref="A50:A52"/>
    <mergeCell ref="A71:C71"/>
    <mergeCell ref="A166:A168"/>
    <mergeCell ref="B82:G82"/>
    <mergeCell ref="B83:G83"/>
    <mergeCell ref="B84:G84"/>
    <mergeCell ref="B85:G85"/>
    <mergeCell ref="A68:C68"/>
    <mergeCell ref="D133:H133"/>
    <mergeCell ref="F169:G169"/>
    <mergeCell ref="F170:G170"/>
    <mergeCell ref="D171:E171"/>
    <mergeCell ref="F171:G171"/>
    <mergeCell ref="I37:K37"/>
    <mergeCell ref="K167:K168"/>
    <mergeCell ref="D163:H163"/>
    <mergeCell ref="I163:K163"/>
    <mergeCell ref="D164:H164"/>
    <mergeCell ref="I164:K164"/>
    <mergeCell ref="H166:I166"/>
    <mergeCell ref="H167:H168"/>
    <mergeCell ref="I167:I168"/>
    <mergeCell ref="J166:K166"/>
    <mergeCell ref="J167:J168"/>
    <mergeCell ref="D173:E173"/>
    <mergeCell ref="F173:G173"/>
    <mergeCell ref="F167:G168"/>
    <mergeCell ref="D169:E169"/>
    <mergeCell ref="D170:E170"/>
  </mergeCells>
  <printOptions horizontalCentered="1"/>
  <pageMargins left="0.35433070866141736" right="0.15748031496062992" top="0.1968503937007874" bottom="0.2362204724409449" header="0.15748031496062992" footer="0.15748031496062992"/>
  <pageSetup fitToHeight="0" fitToWidth="1" horizontalDpi="600" verticalDpi="600" orientation="portrait" paperSize="9" scale="51" r:id="rId4"/>
  <rowBreaks count="1" manualBreakCount="1">
    <brk id="88" max="10" man="1"/>
  </rowBreaks>
  <ignoredErrors>
    <ignoredError sqref="B149:C149" formulaRange="1"/>
    <ignoredError sqref="C53 K57:K63 J145:J151 C56:C64 J61 J57" formula="1"/>
    <ignoredError sqref="K143:K144" unlockedFormula="1"/>
    <ignoredError sqref="K145:K151" formula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6" bestFit="1" customWidth="1"/>
    <col min="2" max="2" width="27.140625" style="6" bestFit="1" customWidth="1"/>
    <col min="3" max="3" width="10.28125" style="6" bestFit="1" customWidth="1"/>
    <col min="4" max="4" width="34.00390625" style="6" bestFit="1" customWidth="1"/>
    <col min="5" max="5" width="18.00390625" style="6" bestFit="1" customWidth="1"/>
    <col min="6" max="6" width="15.28125" style="6" bestFit="1" customWidth="1"/>
  </cols>
  <sheetData>
    <row r="2" spans="1:6" ht="15">
      <c r="A2" s="2" t="s">
        <v>23</v>
      </c>
      <c r="B2" s="2" t="s">
        <v>24</v>
      </c>
      <c r="C2" s="2" t="s">
        <v>25</v>
      </c>
      <c r="D2" s="2" t="s">
        <v>26</v>
      </c>
      <c r="E2" s="3" t="s">
        <v>27</v>
      </c>
      <c r="F2" s="3" t="s">
        <v>28</v>
      </c>
    </row>
    <row r="3" spans="1:6" ht="15">
      <c r="A3" s="4" t="s">
        <v>30</v>
      </c>
      <c r="B3" s="4" t="s">
        <v>31</v>
      </c>
      <c r="C3" s="4" t="s">
        <v>30</v>
      </c>
      <c r="D3" s="4" t="s">
        <v>29</v>
      </c>
      <c r="E3" s="5">
        <v>9500625048</v>
      </c>
      <c r="F3" s="5">
        <v>0</v>
      </c>
    </row>
    <row r="4" spans="1:6" ht="15">
      <c r="A4" s="4" t="s">
        <v>30</v>
      </c>
      <c r="B4" s="4" t="s">
        <v>31</v>
      </c>
      <c r="C4" s="4" t="s">
        <v>34</v>
      </c>
      <c r="D4" s="4" t="s">
        <v>35</v>
      </c>
      <c r="E4" s="5">
        <v>0</v>
      </c>
      <c r="F4" s="5">
        <v>39042173.44</v>
      </c>
    </row>
    <row r="5" spans="1:6" ht="15">
      <c r="A5" s="4" t="s">
        <v>30</v>
      </c>
      <c r="B5" s="4" t="s">
        <v>31</v>
      </c>
      <c r="C5" s="4" t="s">
        <v>36</v>
      </c>
      <c r="D5" s="4" t="s">
        <v>37</v>
      </c>
      <c r="E5" s="5">
        <v>0</v>
      </c>
      <c r="F5" s="5">
        <v>3253514.45</v>
      </c>
    </row>
    <row r="6" spans="1:6" ht="15">
      <c r="A6" s="4" t="s">
        <v>30</v>
      </c>
      <c r="B6" s="4" t="s">
        <v>31</v>
      </c>
      <c r="C6" s="4" t="s">
        <v>34</v>
      </c>
      <c r="D6" s="4" t="s">
        <v>35</v>
      </c>
      <c r="E6" s="5">
        <v>0</v>
      </c>
      <c r="F6" s="5">
        <v>46498885.94</v>
      </c>
    </row>
    <row r="7" spans="1:6" ht="15">
      <c r="A7" s="4" t="s">
        <v>30</v>
      </c>
      <c r="B7" s="4" t="s">
        <v>31</v>
      </c>
      <c r="C7" s="4" t="s">
        <v>36</v>
      </c>
      <c r="D7" s="4" t="s">
        <v>37</v>
      </c>
      <c r="E7" s="5">
        <v>0</v>
      </c>
      <c r="F7" s="5">
        <v>3874902.13</v>
      </c>
    </row>
    <row r="8" spans="1:6" ht="15">
      <c r="A8" s="4" t="s">
        <v>30</v>
      </c>
      <c r="B8" s="4" t="s">
        <v>31</v>
      </c>
      <c r="C8" s="4" t="s">
        <v>34</v>
      </c>
      <c r="D8" s="4" t="s">
        <v>35</v>
      </c>
      <c r="E8" s="5">
        <v>0</v>
      </c>
      <c r="F8" s="5">
        <v>193092994.06</v>
      </c>
    </row>
    <row r="9" spans="1:6" ht="15">
      <c r="A9" s="4" t="s">
        <v>30</v>
      </c>
      <c r="B9" s="4" t="s">
        <v>31</v>
      </c>
      <c r="C9" s="4" t="s">
        <v>36</v>
      </c>
      <c r="D9" s="4" t="s">
        <v>37</v>
      </c>
      <c r="E9" s="5">
        <v>0</v>
      </c>
      <c r="F9" s="5">
        <v>16091082.84</v>
      </c>
    </row>
    <row r="10" spans="1:6" ht="15">
      <c r="A10" s="4" t="s">
        <v>30</v>
      </c>
      <c r="B10" s="4" t="s">
        <v>31</v>
      </c>
      <c r="C10" s="4" t="s">
        <v>34</v>
      </c>
      <c r="D10" s="4" t="s">
        <v>35</v>
      </c>
      <c r="E10" s="5">
        <v>0</v>
      </c>
      <c r="F10" s="5">
        <v>759794916.27</v>
      </c>
    </row>
    <row r="11" spans="1:6" ht="15">
      <c r="A11" s="4" t="s">
        <v>30</v>
      </c>
      <c r="B11" s="4" t="s">
        <v>31</v>
      </c>
      <c r="C11" s="4" t="s">
        <v>36</v>
      </c>
      <c r="D11" s="4" t="s">
        <v>37</v>
      </c>
      <c r="E11" s="5">
        <v>0</v>
      </c>
      <c r="F11" s="5">
        <v>63315599.52</v>
      </c>
    </row>
    <row r="12" spans="1:6" ht="15">
      <c r="A12" s="4" t="s">
        <v>30</v>
      </c>
      <c r="B12" s="4" t="s">
        <v>31</v>
      </c>
      <c r="C12" s="4" t="s">
        <v>34</v>
      </c>
      <c r="D12" s="4" t="s">
        <v>35</v>
      </c>
      <c r="E12" s="5">
        <v>0</v>
      </c>
      <c r="F12" s="5">
        <v>46279776.21</v>
      </c>
    </row>
    <row r="13" spans="1:6" ht="15">
      <c r="A13" s="4" t="s">
        <v>30</v>
      </c>
      <c r="B13" s="4" t="s">
        <v>31</v>
      </c>
      <c r="C13" s="4" t="s">
        <v>36</v>
      </c>
      <c r="D13" s="4" t="s">
        <v>37</v>
      </c>
      <c r="E13" s="5">
        <v>0</v>
      </c>
      <c r="F13" s="5">
        <v>3856648.02</v>
      </c>
    </row>
    <row r="14" spans="1:6" ht="15">
      <c r="A14" s="4"/>
      <c r="B14" s="4"/>
      <c r="C14" s="4"/>
      <c r="D14" s="4"/>
      <c r="E14" s="5"/>
      <c r="F14" s="5"/>
    </row>
    <row r="15" spans="1:6" ht="15">
      <c r="A15" s="4" t="s">
        <v>32</v>
      </c>
      <c r="B15" s="4" t="s">
        <v>33</v>
      </c>
      <c r="C15" s="4" t="s">
        <v>42</v>
      </c>
      <c r="D15" s="4" t="s">
        <v>43</v>
      </c>
      <c r="E15" s="5">
        <v>0</v>
      </c>
      <c r="F15" s="5">
        <v>372209104.38</v>
      </c>
    </row>
    <row r="16" spans="1:6" ht="15">
      <c r="A16" s="4" t="s">
        <v>32</v>
      </c>
      <c r="B16" s="4" t="s">
        <v>33</v>
      </c>
      <c r="C16" s="4" t="s">
        <v>44</v>
      </c>
      <c r="D16" s="4" t="s">
        <v>45</v>
      </c>
      <c r="E16" s="5">
        <v>0</v>
      </c>
      <c r="F16" s="5">
        <v>31096474.67</v>
      </c>
    </row>
    <row r="20" spans="1:6" ht="15">
      <c r="A20" s="4" t="s">
        <v>32</v>
      </c>
      <c r="B20" s="4" t="s">
        <v>33</v>
      </c>
      <c r="C20" s="4" t="s">
        <v>32</v>
      </c>
      <c r="D20" s="4" t="s">
        <v>29</v>
      </c>
      <c r="E20" s="5">
        <v>2501428954</v>
      </c>
      <c r="F20" s="5">
        <v>0</v>
      </c>
    </row>
    <row r="21" spans="1:7" ht="15">
      <c r="A21" s="4" t="s">
        <v>30</v>
      </c>
      <c r="B21" s="4" t="s">
        <v>31</v>
      </c>
      <c r="C21" s="4" t="s">
        <v>38</v>
      </c>
      <c r="D21" s="4" t="s">
        <v>39</v>
      </c>
      <c r="E21" s="5">
        <v>0</v>
      </c>
      <c r="F21" s="5">
        <v>399391087.05</v>
      </c>
      <c r="G21" s="264" t="s">
        <v>50</v>
      </c>
    </row>
    <row r="22" spans="1:7" ht="15">
      <c r="A22" s="4" t="s">
        <v>30</v>
      </c>
      <c r="B22" s="4" t="s">
        <v>31</v>
      </c>
      <c r="C22" s="4" t="s">
        <v>40</v>
      </c>
      <c r="D22" s="4" t="s">
        <v>41</v>
      </c>
      <c r="E22" s="5">
        <v>0</v>
      </c>
      <c r="F22" s="5">
        <v>33280438.89</v>
      </c>
      <c r="G22" s="265"/>
    </row>
    <row r="23" spans="1:6" ht="15">
      <c r="A23" s="4"/>
      <c r="B23" s="4"/>
      <c r="C23" s="4"/>
      <c r="D23" s="4"/>
      <c r="E23" s="5"/>
      <c r="F23" s="5"/>
    </row>
    <row r="24" spans="1:7" ht="15">
      <c r="A24" s="4" t="s">
        <v>32</v>
      </c>
      <c r="B24" s="4" t="s">
        <v>33</v>
      </c>
      <c r="C24" s="4" t="s">
        <v>46</v>
      </c>
      <c r="D24" s="4" t="s">
        <v>47</v>
      </c>
      <c r="E24" s="5">
        <v>0</v>
      </c>
      <c r="F24" s="5">
        <v>6323248.66</v>
      </c>
      <c r="G24" s="264" t="s">
        <v>51</v>
      </c>
    </row>
    <row r="25" spans="1:7" ht="15">
      <c r="A25" s="4" t="s">
        <v>32</v>
      </c>
      <c r="B25" s="4" t="s">
        <v>33</v>
      </c>
      <c r="C25" s="4" t="s">
        <v>48</v>
      </c>
      <c r="D25" s="4" t="s">
        <v>49</v>
      </c>
      <c r="E25" s="5">
        <v>0</v>
      </c>
      <c r="F25" s="5">
        <v>75878983.98</v>
      </c>
      <c r="G25" s="265"/>
    </row>
    <row r="27" spans="4:5" ht="15">
      <c r="D27" s="4" t="s">
        <v>52</v>
      </c>
      <c r="E27" s="7">
        <f>SUM(E20,E3)-SUM(F21:F25)</f>
        <v>11487180243.42</v>
      </c>
    </row>
    <row r="28" spans="4:5" ht="15">
      <c r="D28" s="4" t="s">
        <v>53</v>
      </c>
      <c r="E28" s="7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Renato Ferreira Costa</cp:lastModifiedBy>
  <cp:lastPrinted>2021-01-20T19:23:36Z</cp:lastPrinted>
  <dcterms:created xsi:type="dcterms:W3CDTF">2011-09-16T14:41:22Z</dcterms:created>
  <dcterms:modified xsi:type="dcterms:W3CDTF">2021-03-02T20:13:52Z</dcterms:modified>
  <cp:category/>
  <cp:version/>
  <cp:contentType/>
  <cp:contentStatus/>
</cp:coreProperties>
</file>