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<sst xmlns="http://schemas.openxmlformats.org/spreadsheetml/2006/main" count="309" uniqueCount="158">
  <si>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</si>
  <si>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</si>
  <si>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</si>
  <si>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</si>
  <si>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</si>
  <si>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</si>
  <si>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</si>
  <si>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</si>
  <si>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</si>
  <si>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</si>
  <si>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</si>
  <si>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</si>
  <si>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</si>
  <si>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</si>
  <si>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</si>
  <si>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</si>
  <si>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</si>
  <si>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</si>
  <si>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</si>
  <si>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</si>
  <si>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</si>
  <si>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</si>
  <si>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</si>
  <si>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</si>
  <si>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</si>
  <si>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</si>
  <si>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</si>
  <si>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</si>
  <si>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</si>
  <si>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</si>
  <si>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</si>
  <si>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</si>
  <si>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</si>
  <si>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</si>
  <si>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</si>
  <si>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</si>
  <si>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</si>
  <si>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</si>
  <si>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</si>
  <si>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</si>
  <si>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</si>
  <si>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</si>
  <si>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</si>
  <si>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</si>
  <si>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</si>
  <si>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</si>
  <si>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</si>
  <si>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</si>
  <si>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</si>
  <si>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</si>
  <si>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</si>
  <si>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</si>
  <si>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</si>
  <si>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</si>
  <si>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</si>
  <si>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</si>
  <si>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</si>
  <si>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</si>
  <si>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</si>
  <si>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</si>
  <si>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</si>
  <si>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</si>
  <si>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</si>
  <si>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</si>
  <si>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</si>
  <si>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</si>
  <si>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</si>
  <si>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</si>
  <si>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</si>
  <si>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</si>
  <si>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</si>
  <si>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</si>
  <si>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</si>
  <si>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</si>
  <si>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</si>
  <si>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</si>
  <si>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</si>
  <si>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</si>
  <si>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</si>
  <si>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</si>
  <si>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</si>
  <si>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</si>
  <si>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</si>
  <si>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</si>
  <si>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</si>
  <si>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</si>
  <si>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</si>
  <si>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</si>
  <si>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</si>
  <si>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</si>
  <si>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</si>
  <si>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</si>
  <si>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</si>
  <si>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</si>
  <si>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</si>
  <si>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</si>
  <si>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</si>
  <si>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</si>
  <si>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</si>
  <si>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</si>
  <si>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</si>
  <si>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</si>
  <si>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</si>
  <si>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</si>
  <si>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</si>
  <si>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</si>
  <si>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</si>
  <si>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</si>
  <si>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</si>
  <si>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</si>
  <si>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</si>
  <si>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</si>
  <si>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</si>
  <si>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</si>
  <si>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</si>
  <si>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</si>
  <si>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</si>
  <si>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</si>
  <si>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</si>
  <si>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</si>
  <si>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</si>
  <si>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</si>
  <si>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</si>
  <si>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</si>
  <si>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</si>
  <si>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</si>
  <si>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</si>
  <si>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</si>
  <si>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</si>
  <si>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</si>
  <si>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Outras Despesas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</si>
  <si>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</si>
  <si>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</si>
  <si>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</si>
  <si>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</si>
  <si>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</si>
  <si>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</si>
  <si>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</si>
  <si>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</si>
  <si>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</si>
  <si>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</si>
  <si>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</si>
  <si>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</si>
  <si>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</si>
  <si>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</si>
  <si>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</si>
  <si>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</si>
  <si>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</si>
  <si>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</si>
  <si>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</si>
  <si>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</si>
  <si>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</si>
  <si>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</si>
  <si>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</si>
  <si>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</si>
  <si>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JANEIRO A ABRIL 2022/BIMESTRE MARÇO - ABRIL</t>
  </si>
  <si>
    <t>Jan a Abril 2022</t>
  </si>
  <si>
    <t>Emissão: 19/05/2022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</si>
</sst>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2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5" fillId="33" borderId="0" xfId="61" applyNumberFormat="1" applyFont="1" applyFill="1" applyAlignment="1">
      <alignment/>
    </xf>
    <xf numFmtId="0" fontId="55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 vertical="center"/>
      <protection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5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0" xfId="61" applyFont="1" applyFill="1" applyBorder="1" applyAlignment="1">
      <alignment vertical="center" wrapText="1"/>
    </xf>
    <xf numFmtId="171" fontId="53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6" fillId="0" borderId="0" xfId="47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vertical="center" wrapText="1"/>
    </xf>
    <xf numFmtId="0" fontId="57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0" fontId="58" fillId="0" borderId="10" xfId="47" applyFont="1" applyBorder="1" applyAlignment="1">
      <alignment wrapText="1"/>
      <protection/>
    </xf>
    <xf numFmtId="0" fontId="58" fillId="0" borderId="0" xfId="47" applyFont="1" applyBorder="1" applyAlignment="1">
      <alignment wrapText="1"/>
      <protection/>
    </xf>
    <xf numFmtId="0" fontId="58" fillId="0" borderId="11" xfId="47" applyFont="1" applyBorder="1" applyAlignment="1">
      <alignment wrapText="1"/>
      <protection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171" fontId="6" fillId="33" borderId="19" xfId="61" applyFont="1" applyFill="1" applyBorder="1" applyAlignment="1">
      <alignment horizontal="right" vertical="top" wrapText="1"/>
    </xf>
    <xf numFmtId="0" fontId="7" fillId="0" borderId="0" xfId="47" applyFont="1" applyFill="1" applyBorder="1" applyAlignment="1">
      <alignment horizontal="center" vertical="center"/>
      <protection/>
    </xf>
    <xf numFmtId="0" fontId="59" fillId="34" borderId="13" xfId="47" applyFont="1" applyFill="1" applyBorder="1" applyAlignment="1">
      <alignment horizontal="center" vertical="center" wrapText="1"/>
      <protection/>
    </xf>
    <xf numFmtId="0" fontId="59" fillId="34" borderId="12" xfId="47" applyFont="1" applyFill="1" applyBorder="1" applyAlignment="1">
      <alignment horizontal="center" vertical="center" wrapText="1"/>
      <protection/>
    </xf>
    <xf numFmtId="0" fontId="59" fillId="34" borderId="15" xfId="47" applyFont="1" applyFill="1" applyBorder="1" applyAlignment="1">
      <alignment horizontal="center" vertical="center" wrapText="1"/>
      <protection/>
    </xf>
    <xf numFmtId="0" fontId="59" fillId="34" borderId="14" xfId="47" applyFont="1" applyFill="1" applyBorder="1" applyAlignment="1">
      <alignment horizontal="center" vertical="center" wrapText="1"/>
      <protection/>
    </xf>
    <xf numFmtId="0" fontId="59" fillId="34" borderId="10" xfId="47" applyFont="1" applyFill="1" applyBorder="1" applyAlignment="1">
      <alignment horizontal="center" vertical="center" wrapText="1"/>
      <protection/>
    </xf>
    <xf numFmtId="0" fontId="59" fillId="34" borderId="11" xfId="47" applyFont="1" applyFill="1" applyBorder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1" fontId="6" fillId="33" borderId="26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7" fillId="34" borderId="17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172" fontId="55" fillId="33" borderId="0" xfId="61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horizontal="left" wrapText="1"/>
    </xf>
    <xf numFmtId="0" fontId="55" fillId="33" borderId="0" xfId="0" applyFont="1" applyFill="1" applyAlignment="1">
      <alignment horizontal="center"/>
    </xf>
    <xf numFmtId="43" fontId="6" fillId="33" borderId="0" xfId="0" applyNumberFormat="1" applyFont="1" applyFill="1" applyAlignment="1">
      <alignment horizontal="center" vertical="center"/>
    </xf>
    <xf numFmtId="0" fontId="10" fillId="33" borderId="0" xfId="47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171" fontId="55" fillId="0" borderId="0" xfId="61" applyFont="1" applyFill="1" applyAlignment="1">
      <alignment/>
    </xf>
    <xf numFmtId="171" fontId="3" fillId="0" borderId="0" xfId="6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19050</xdr:rowOff>
    </xdr:from>
    <xdr:to>
      <xdr:col>2</xdr:col>
      <xdr:colOff>476250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000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113</xdr:row>
      <xdr:rowOff>95250</xdr:rowOff>
    </xdr:from>
    <xdr:to>
      <xdr:col>2</xdr:col>
      <xdr:colOff>390525</xdr:colOff>
      <xdr:row>116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1930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75">
      <selection activeCell="P195" sqref="P195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272" t="s">
        <v>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4.25">
      <c r="A6" s="272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</row>
    <row r="7" spans="1:11" ht="14.25">
      <c r="A7" s="273" t="s">
        <v>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</row>
    <row r="8" spans="1:11" ht="14.25">
      <c r="A8" s="272" t="s">
        <v>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1:11" ht="14.25">
      <c r="A9" s="272" t="s">
        <v>155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</row>
    <row r="10" spans="1:11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4.25">
      <c r="A11" s="25"/>
      <c r="B11" s="25"/>
      <c r="C11" s="25"/>
      <c r="D11" s="25"/>
      <c r="E11" s="25"/>
      <c r="F11" s="25"/>
      <c r="G11" s="276" t="s">
        <v>157</v>
      </c>
      <c r="H11" s="276"/>
      <c r="I11" s="276"/>
      <c r="J11" s="276"/>
      <c r="K11" s="276"/>
    </row>
    <row r="12" spans="1:14" ht="18">
      <c r="A12" s="26" t="s">
        <v>9</v>
      </c>
      <c r="B12" s="26"/>
      <c r="C12" s="26"/>
      <c r="D12" s="26"/>
      <c r="E12" s="26"/>
      <c r="F12" s="28"/>
      <c r="G12" s="26"/>
      <c r="H12" s="26"/>
      <c r="I12" s="274">
        <v>1</v>
      </c>
      <c r="J12" s="274"/>
      <c r="K12" s="274"/>
      <c r="N12" s="55"/>
    </row>
    <row r="13" spans="1:14" ht="14.25" customHeight="1">
      <c r="A13" s="271" t="s">
        <v>81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N13" s="55"/>
    </row>
    <row r="14" spans="1:11" ht="14.25">
      <c r="A14" s="197" t="s">
        <v>82</v>
      </c>
      <c r="B14" s="197"/>
      <c r="C14" s="197"/>
      <c r="D14" s="275"/>
      <c r="E14" s="275"/>
      <c r="F14" s="275"/>
      <c r="G14" s="275"/>
      <c r="H14" s="275"/>
      <c r="I14" s="275"/>
      <c r="J14" s="275"/>
      <c r="K14" s="275"/>
    </row>
    <row r="15" spans="1:11" ht="14.25">
      <c r="A15" s="244" t="s">
        <v>86</v>
      </c>
      <c r="B15" s="245"/>
      <c r="C15" s="250" t="s">
        <v>87</v>
      </c>
      <c r="D15" s="267" t="s">
        <v>2</v>
      </c>
      <c r="E15" s="267"/>
      <c r="F15" s="267"/>
      <c r="G15" s="267"/>
      <c r="H15" s="267"/>
      <c r="I15" s="267"/>
      <c r="J15" s="267"/>
      <c r="K15" s="267"/>
    </row>
    <row r="16" spans="1:11" ht="14.25">
      <c r="A16" s="246"/>
      <c r="B16" s="247"/>
      <c r="C16" s="251"/>
      <c r="D16" s="242" t="s">
        <v>156</v>
      </c>
      <c r="E16" s="243"/>
      <c r="F16" s="243"/>
      <c r="G16" s="243"/>
      <c r="H16" s="243"/>
      <c r="I16" s="243"/>
      <c r="J16" s="243"/>
      <c r="K16" s="243"/>
    </row>
    <row r="17" spans="1:12" ht="14.25">
      <c r="A17" s="248"/>
      <c r="B17" s="249"/>
      <c r="C17" s="54" t="s">
        <v>88</v>
      </c>
      <c r="D17" s="248" t="s">
        <v>89</v>
      </c>
      <c r="E17" s="248"/>
      <c r="F17" s="248"/>
      <c r="G17" s="248"/>
      <c r="H17" s="248"/>
      <c r="I17" s="248"/>
      <c r="J17" s="248"/>
      <c r="K17" s="248"/>
      <c r="L17" s="15"/>
    </row>
    <row r="18" spans="1:11" ht="14.25">
      <c r="A18" s="110" t="s">
        <v>49</v>
      </c>
      <c r="B18" s="91"/>
      <c r="C18" s="128">
        <f>C19+C23+C27+C31+C32</f>
        <v>0</v>
      </c>
      <c r="D18" s="210"/>
      <c r="E18" s="211"/>
      <c r="F18" s="211"/>
      <c r="G18" s="211"/>
      <c r="H18" s="211"/>
      <c r="I18" s="71"/>
      <c r="J18" s="71"/>
      <c r="K18" s="130">
        <f>K19+K23+K27+K31+K32</f>
        <v>200326887.66</v>
      </c>
    </row>
    <row r="19" spans="1:11" ht="14.25">
      <c r="A19" s="92" t="s">
        <v>50</v>
      </c>
      <c r="B19" s="92"/>
      <c r="C19" s="128">
        <f>C20+C21+C22</f>
        <v>0</v>
      </c>
      <c r="D19" s="210"/>
      <c r="E19" s="211"/>
      <c r="F19" s="211"/>
      <c r="G19" s="211"/>
      <c r="H19" s="211"/>
      <c r="I19" s="71"/>
      <c r="J19" s="71"/>
      <c r="K19" s="130">
        <f>K20+K21+K22</f>
        <v>49684462.25</v>
      </c>
    </row>
    <row r="20" spans="1:11" ht="14.25" customHeight="1">
      <c r="A20" s="94" t="s">
        <v>104</v>
      </c>
      <c r="B20" s="93"/>
      <c r="C20" s="128">
        <v>0</v>
      </c>
      <c r="D20" s="210"/>
      <c r="E20" s="211"/>
      <c r="F20" s="211"/>
      <c r="G20" s="211"/>
      <c r="H20" s="211"/>
      <c r="I20" s="96"/>
      <c r="J20" s="96"/>
      <c r="K20" s="131">
        <f>49684462.25</f>
        <v>49684462.25</v>
      </c>
    </row>
    <row r="21" spans="1:13" ht="14.25">
      <c r="A21" s="94" t="s">
        <v>52</v>
      </c>
      <c r="B21" s="93"/>
      <c r="C21" s="128">
        <v>0</v>
      </c>
      <c r="D21" s="210"/>
      <c r="E21" s="211"/>
      <c r="F21" s="211"/>
      <c r="G21" s="211"/>
      <c r="H21" s="211"/>
      <c r="I21" s="71"/>
      <c r="J21" s="71"/>
      <c r="K21" s="130">
        <v>0</v>
      </c>
      <c r="M21" s="16"/>
    </row>
    <row r="22" spans="1:11" ht="14.25">
      <c r="A22" s="94" t="s">
        <v>53</v>
      </c>
      <c r="B22" s="93"/>
      <c r="C22" s="128">
        <v>0</v>
      </c>
      <c r="D22" s="77"/>
      <c r="E22" s="78"/>
      <c r="F22" s="78"/>
      <c r="G22" s="78"/>
      <c r="H22" s="78"/>
      <c r="I22" s="79"/>
      <c r="J22" s="79"/>
      <c r="K22" s="132">
        <v>0</v>
      </c>
    </row>
    <row r="23" spans="1:11" ht="14.25">
      <c r="A23" s="92" t="s">
        <v>105</v>
      </c>
      <c r="B23" s="91"/>
      <c r="C23" s="128">
        <f>C24+C25+C26</f>
        <v>0</v>
      </c>
      <c r="D23" s="210"/>
      <c r="E23" s="211"/>
      <c r="F23" s="211"/>
      <c r="G23" s="211"/>
      <c r="H23" s="211"/>
      <c r="I23" s="71"/>
      <c r="J23" s="71"/>
      <c r="K23" s="130">
        <f>K24+K25+K26</f>
        <v>79812963.6</v>
      </c>
    </row>
    <row r="24" spans="1:11" ht="14.25">
      <c r="A24" s="94" t="s">
        <v>51</v>
      </c>
      <c r="B24" s="93"/>
      <c r="C24" s="128">
        <v>0</v>
      </c>
      <c r="D24" s="210"/>
      <c r="E24" s="211"/>
      <c r="F24" s="211"/>
      <c r="G24" s="211"/>
      <c r="H24" s="211"/>
      <c r="I24" s="71"/>
      <c r="J24" s="71"/>
      <c r="K24" s="130">
        <f>79812963.6</f>
        <v>79812963.6</v>
      </c>
    </row>
    <row r="25" spans="1:11" ht="14.25">
      <c r="A25" s="94" t="s">
        <v>52</v>
      </c>
      <c r="B25" s="93"/>
      <c r="C25" s="128">
        <v>0</v>
      </c>
      <c r="D25" s="210"/>
      <c r="E25" s="211"/>
      <c r="F25" s="211"/>
      <c r="G25" s="211"/>
      <c r="H25" s="211"/>
      <c r="I25" s="71"/>
      <c r="J25" s="71"/>
      <c r="K25" s="130">
        <v>0</v>
      </c>
    </row>
    <row r="26" spans="1:14" ht="14.25" customHeight="1">
      <c r="A26" s="94" t="s">
        <v>53</v>
      </c>
      <c r="B26" s="93"/>
      <c r="C26" s="128">
        <v>0</v>
      </c>
      <c r="D26" s="210"/>
      <c r="E26" s="211"/>
      <c r="F26" s="211"/>
      <c r="G26" s="211"/>
      <c r="H26" s="211"/>
      <c r="I26" s="71"/>
      <c r="J26" s="71"/>
      <c r="K26" s="130">
        <v>0</v>
      </c>
      <c r="L26"/>
      <c r="M26"/>
      <c r="N26" s="24"/>
    </row>
    <row r="27" spans="1:13" ht="15">
      <c r="A27" s="92" t="s">
        <v>54</v>
      </c>
      <c r="B27" s="92"/>
      <c r="C27" s="128">
        <f>C28+C29+C30</f>
        <v>0</v>
      </c>
      <c r="D27" s="210"/>
      <c r="E27" s="211"/>
      <c r="F27" s="211"/>
      <c r="G27" s="211"/>
      <c r="H27" s="211"/>
      <c r="I27" s="71"/>
      <c r="J27" s="71"/>
      <c r="K27" s="130">
        <f>K28+K29+K30</f>
        <v>70829461.81</v>
      </c>
      <c r="L27"/>
      <c r="M27"/>
    </row>
    <row r="28" spans="1:13" ht="15">
      <c r="A28" s="94" t="s">
        <v>55</v>
      </c>
      <c r="B28" s="94"/>
      <c r="C28" s="128">
        <v>0</v>
      </c>
      <c r="D28" s="210"/>
      <c r="E28" s="211"/>
      <c r="F28" s="211"/>
      <c r="G28" s="211"/>
      <c r="H28" s="211"/>
      <c r="I28" s="71"/>
      <c r="J28" s="71"/>
      <c r="K28" s="130">
        <v>0</v>
      </c>
      <c r="L28"/>
      <c r="M28"/>
    </row>
    <row r="29" spans="1:13" ht="15">
      <c r="A29" s="94" t="s">
        <v>56</v>
      </c>
      <c r="B29" s="94"/>
      <c r="C29" s="128">
        <v>0</v>
      </c>
      <c r="D29" s="210"/>
      <c r="E29" s="211"/>
      <c r="F29" s="211"/>
      <c r="G29" s="211"/>
      <c r="H29" s="211"/>
      <c r="I29" s="71"/>
      <c r="J29" s="71"/>
      <c r="K29" s="130">
        <f>70829461.81</f>
        <v>70829461.81</v>
      </c>
      <c r="L29"/>
      <c r="M29"/>
    </row>
    <row r="30" spans="1:13" ht="15">
      <c r="A30" s="94" t="s">
        <v>57</v>
      </c>
      <c r="B30" s="94"/>
      <c r="C30" s="128">
        <v>0</v>
      </c>
      <c r="D30" s="210"/>
      <c r="E30" s="211"/>
      <c r="F30" s="211"/>
      <c r="G30" s="211"/>
      <c r="H30" s="211"/>
      <c r="I30" s="71"/>
      <c r="J30" s="71"/>
      <c r="K30" s="130">
        <v>0</v>
      </c>
      <c r="L30"/>
      <c r="M30"/>
    </row>
    <row r="31" spans="1:13" ht="15">
      <c r="A31" s="92" t="s">
        <v>10</v>
      </c>
      <c r="B31" s="92"/>
      <c r="C31" s="128">
        <v>0</v>
      </c>
      <c r="D31" s="210"/>
      <c r="E31" s="211"/>
      <c r="F31" s="211"/>
      <c r="G31" s="211"/>
      <c r="H31" s="211"/>
      <c r="I31" s="71"/>
      <c r="J31" s="71"/>
      <c r="K31" s="130">
        <v>0</v>
      </c>
      <c r="L31"/>
      <c r="M31"/>
    </row>
    <row r="32" spans="1:11" ht="14.25">
      <c r="A32" s="92" t="s">
        <v>58</v>
      </c>
      <c r="B32" s="92"/>
      <c r="C32" s="128">
        <f>SUM(C33:C35)</f>
        <v>0</v>
      </c>
      <c r="D32" s="210"/>
      <c r="E32" s="211"/>
      <c r="F32" s="211"/>
      <c r="G32" s="211"/>
      <c r="H32" s="211"/>
      <c r="I32" s="71"/>
      <c r="J32" s="71"/>
      <c r="K32" s="130">
        <f>K33+K34+K35</f>
        <v>0</v>
      </c>
    </row>
    <row r="33" spans="1:11" ht="14.25">
      <c r="A33" s="94" t="s">
        <v>83</v>
      </c>
      <c r="B33" s="94"/>
      <c r="C33" s="128">
        <v>0</v>
      </c>
      <c r="D33" s="210"/>
      <c r="E33" s="211"/>
      <c r="F33" s="211"/>
      <c r="G33" s="211"/>
      <c r="H33" s="211"/>
      <c r="I33" s="71"/>
      <c r="J33" s="71"/>
      <c r="K33" s="130">
        <v>0</v>
      </c>
    </row>
    <row r="34" spans="1:11" ht="15.75">
      <c r="A34" s="94" t="s">
        <v>84</v>
      </c>
      <c r="B34" s="95"/>
      <c r="C34" s="128">
        <v>0</v>
      </c>
      <c r="D34" s="210"/>
      <c r="E34" s="211"/>
      <c r="F34" s="211"/>
      <c r="G34" s="211"/>
      <c r="H34" s="211"/>
      <c r="I34" s="71"/>
      <c r="J34" s="71"/>
      <c r="K34" s="130">
        <v>0</v>
      </c>
    </row>
    <row r="35" spans="1:12" ht="14.25" customHeight="1">
      <c r="A35" s="94" t="s">
        <v>59</v>
      </c>
      <c r="B35" s="94"/>
      <c r="C35" s="128">
        <v>0</v>
      </c>
      <c r="D35" s="77"/>
      <c r="E35" s="78"/>
      <c r="F35" s="78"/>
      <c r="G35" s="78"/>
      <c r="H35" s="78"/>
      <c r="I35" s="71"/>
      <c r="J35" s="96"/>
      <c r="K35" s="131">
        <v>0</v>
      </c>
      <c r="L35" s="16"/>
    </row>
    <row r="36" spans="1:11" ht="14.25">
      <c r="A36" s="110" t="s">
        <v>80</v>
      </c>
      <c r="B36" s="91"/>
      <c r="C36" s="128">
        <f>C37+C38+C39</f>
        <v>0</v>
      </c>
      <c r="D36" s="210"/>
      <c r="E36" s="211"/>
      <c r="F36" s="211"/>
      <c r="G36" s="211"/>
      <c r="H36" s="211"/>
      <c r="I36" s="71"/>
      <c r="J36" s="71"/>
      <c r="K36" s="130">
        <f>K37+K38+K39</f>
        <v>0</v>
      </c>
    </row>
    <row r="37" spans="1:11" ht="14.25">
      <c r="A37" s="92" t="s">
        <v>11</v>
      </c>
      <c r="B37" s="92"/>
      <c r="C37" s="128">
        <v>0</v>
      </c>
      <c r="D37" s="210"/>
      <c r="E37" s="211"/>
      <c r="F37" s="211"/>
      <c r="G37" s="211"/>
      <c r="H37" s="211"/>
      <c r="I37" s="71"/>
      <c r="J37" s="71"/>
      <c r="K37" s="130">
        <v>0</v>
      </c>
    </row>
    <row r="38" spans="1:11" ht="14.25">
      <c r="A38" s="92" t="s">
        <v>12</v>
      </c>
      <c r="B38" s="92"/>
      <c r="C38" s="128">
        <v>0</v>
      </c>
      <c r="D38" s="210"/>
      <c r="E38" s="211"/>
      <c r="F38" s="211"/>
      <c r="G38" s="211"/>
      <c r="H38" s="211"/>
      <c r="I38" s="71"/>
      <c r="J38" s="71"/>
      <c r="K38" s="130">
        <v>0</v>
      </c>
    </row>
    <row r="39" spans="1:14" ht="14.25">
      <c r="A39" s="92" t="s">
        <v>60</v>
      </c>
      <c r="B39" s="92"/>
      <c r="C39" s="128">
        <v>0</v>
      </c>
      <c r="D39" s="210"/>
      <c r="E39" s="211"/>
      <c r="F39" s="211"/>
      <c r="G39" s="211"/>
      <c r="H39" s="211"/>
      <c r="I39" s="71"/>
      <c r="J39" s="71"/>
      <c r="K39" s="130">
        <v>0</v>
      </c>
      <c r="M39" s="12"/>
      <c r="N39" s="12"/>
    </row>
    <row r="40" spans="1:19" ht="14.25">
      <c r="A40" s="111" t="s">
        <v>85</v>
      </c>
      <c r="B40" s="64"/>
      <c r="C40" s="129">
        <f>C18+C36-C34</f>
        <v>0</v>
      </c>
      <c r="D40" s="225"/>
      <c r="E40" s="225"/>
      <c r="F40" s="225"/>
      <c r="G40" s="225"/>
      <c r="H40" s="225"/>
      <c r="I40" s="74"/>
      <c r="J40" s="74"/>
      <c r="K40" s="133">
        <f>K18+K36-K34</f>
        <v>200326887.66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3"/>
      <c r="I41" s="31"/>
      <c r="J41" s="31"/>
      <c r="K41" s="26"/>
    </row>
    <row r="42" spans="1:14" ht="28.5" customHeight="1">
      <c r="A42" s="217" t="s">
        <v>90</v>
      </c>
      <c r="B42" s="218"/>
      <c r="C42" s="103" t="s">
        <v>95</v>
      </c>
      <c r="D42" s="223" t="s">
        <v>45</v>
      </c>
      <c r="E42" s="199"/>
      <c r="F42" s="199"/>
      <c r="G42" s="224"/>
      <c r="H42" s="223" t="s">
        <v>96</v>
      </c>
      <c r="I42" s="199"/>
      <c r="J42" s="224"/>
      <c r="K42" s="82" t="s">
        <v>97</v>
      </c>
      <c r="L42" s="18"/>
      <c r="M42" s="12"/>
      <c r="N42" s="19"/>
    </row>
    <row r="43" spans="1:14" ht="14.25" customHeight="1">
      <c r="A43" s="219"/>
      <c r="B43" s="220"/>
      <c r="C43" s="104" t="s">
        <v>3</v>
      </c>
      <c r="D43" s="212" t="str">
        <f>D16</f>
        <v>Jan a Abril 2022</v>
      </c>
      <c r="E43" s="213"/>
      <c r="F43" s="213"/>
      <c r="G43" s="214"/>
      <c r="H43" s="212" t="str">
        <f>D16</f>
        <v>Jan a Abril 2022</v>
      </c>
      <c r="I43" s="213"/>
      <c r="J43" s="214"/>
      <c r="K43" s="106" t="str">
        <f>D16</f>
        <v>Jan a Abril 2022</v>
      </c>
      <c r="L43" s="11"/>
      <c r="M43" s="11"/>
      <c r="N43" s="11"/>
    </row>
    <row r="44" spans="1:13" ht="14.25">
      <c r="A44" s="221"/>
      <c r="B44" s="222"/>
      <c r="C44" s="105" t="s">
        <v>91</v>
      </c>
      <c r="D44" s="215" t="s">
        <v>92</v>
      </c>
      <c r="E44" s="200"/>
      <c r="F44" s="200"/>
      <c r="G44" s="216"/>
      <c r="H44" s="215" t="s">
        <v>93</v>
      </c>
      <c r="I44" s="200"/>
      <c r="J44" s="216"/>
      <c r="K44" s="83" t="s">
        <v>94</v>
      </c>
      <c r="L44" s="1"/>
      <c r="M44" s="20"/>
    </row>
    <row r="45" spans="1:13" ht="14.25">
      <c r="A45" s="107" t="s">
        <v>98</v>
      </c>
      <c r="B45" s="97"/>
      <c r="C45" s="97">
        <f aca="true" t="shared" si="0" ref="C45:K45">C46+C47</f>
        <v>2734801.84</v>
      </c>
      <c r="D45" s="201">
        <f t="shared" si="0"/>
        <v>2734801.84</v>
      </c>
      <c r="E45" s="202">
        <f t="shared" si="0"/>
        <v>0</v>
      </c>
      <c r="F45" s="202">
        <f t="shared" si="0"/>
        <v>0</v>
      </c>
      <c r="G45" s="203">
        <f t="shared" si="0"/>
        <v>0</v>
      </c>
      <c r="H45" s="201">
        <f t="shared" si="0"/>
        <v>2693413.74</v>
      </c>
      <c r="I45" s="202">
        <f t="shared" si="0"/>
        <v>0</v>
      </c>
      <c r="J45" s="203">
        <f t="shared" si="0"/>
        <v>0</v>
      </c>
      <c r="K45" s="70">
        <f t="shared" si="0"/>
        <v>2112274.12</v>
      </c>
      <c r="L45" s="17"/>
      <c r="M45" s="17"/>
    </row>
    <row r="46" spans="1:13" ht="14.25">
      <c r="A46" s="108" t="s">
        <v>99</v>
      </c>
      <c r="B46" s="97"/>
      <c r="C46" s="97">
        <f>1121553.34</f>
        <v>1121553.34</v>
      </c>
      <c r="D46" s="201">
        <f>1121553.34</f>
        <v>1121553.34</v>
      </c>
      <c r="E46" s="202"/>
      <c r="F46" s="202"/>
      <c r="G46" s="203"/>
      <c r="H46" s="201">
        <f>1080165.24</f>
        <v>1080165.24</v>
      </c>
      <c r="I46" s="202"/>
      <c r="J46" s="203"/>
      <c r="K46" s="70">
        <f>856614.61</f>
        <v>856614.61</v>
      </c>
      <c r="L46" s="17"/>
      <c r="M46" s="17"/>
    </row>
    <row r="47" spans="1:13" ht="14.25">
      <c r="A47" s="108" t="s">
        <v>100</v>
      </c>
      <c r="B47" s="97"/>
      <c r="C47" s="97">
        <f>1613248.5</f>
        <v>1613248.5</v>
      </c>
      <c r="D47" s="201">
        <f>1613248.5</f>
        <v>1613248.5</v>
      </c>
      <c r="E47" s="202"/>
      <c r="F47" s="202"/>
      <c r="G47" s="203"/>
      <c r="H47" s="201">
        <f>1613248.5</f>
        <v>1613248.5</v>
      </c>
      <c r="I47" s="202"/>
      <c r="J47" s="226"/>
      <c r="K47" s="76">
        <f>1255659.51</f>
        <v>1255659.51</v>
      </c>
      <c r="L47" s="17"/>
      <c r="M47" s="17"/>
    </row>
    <row r="48" spans="1:13" ht="14.25">
      <c r="A48" s="109" t="s">
        <v>101</v>
      </c>
      <c r="B48" s="97"/>
      <c r="C48" s="97">
        <f aca="true" t="shared" si="1" ref="C48:K48">C49+C50</f>
        <v>0</v>
      </c>
      <c r="D48" s="201">
        <f t="shared" si="1"/>
        <v>0</v>
      </c>
      <c r="E48" s="202">
        <f t="shared" si="1"/>
        <v>0</v>
      </c>
      <c r="F48" s="202">
        <f t="shared" si="1"/>
        <v>0</v>
      </c>
      <c r="G48" s="203">
        <f t="shared" si="1"/>
        <v>0</v>
      </c>
      <c r="H48" s="201">
        <f t="shared" si="1"/>
        <v>0</v>
      </c>
      <c r="I48" s="202">
        <f t="shared" si="1"/>
        <v>0</v>
      </c>
      <c r="J48" s="203">
        <f t="shared" si="1"/>
        <v>0</v>
      </c>
      <c r="K48" s="70">
        <f t="shared" si="1"/>
        <v>0</v>
      </c>
      <c r="L48" s="17"/>
      <c r="M48" s="17"/>
    </row>
    <row r="49" spans="1:13" ht="14.25">
      <c r="A49" s="108" t="s">
        <v>83</v>
      </c>
      <c r="B49" s="97"/>
      <c r="C49" s="96">
        <v>0</v>
      </c>
      <c r="D49" s="201">
        <v>0</v>
      </c>
      <c r="E49" s="202"/>
      <c r="F49" s="202"/>
      <c r="G49" s="203"/>
      <c r="H49" s="201">
        <v>0</v>
      </c>
      <c r="I49" s="202"/>
      <c r="J49" s="203"/>
      <c r="K49" s="70">
        <v>0</v>
      </c>
      <c r="L49" s="17"/>
      <c r="M49" s="17"/>
    </row>
    <row r="50" spans="1:13" ht="14.25">
      <c r="A50" s="108" t="s">
        <v>102</v>
      </c>
      <c r="B50" s="97"/>
      <c r="C50" s="96">
        <v>0</v>
      </c>
      <c r="D50" s="204">
        <v>0</v>
      </c>
      <c r="E50" s="205"/>
      <c r="F50" s="205"/>
      <c r="G50" s="206"/>
      <c r="H50" s="204">
        <v>0</v>
      </c>
      <c r="I50" s="205"/>
      <c r="J50" s="206"/>
      <c r="K50" s="70">
        <v>0</v>
      </c>
      <c r="L50" s="17"/>
      <c r="M50" s="17"/>
    </row>
    <row r="51" spans="1:17" ht="14.25">
      <c r="A51" s="65" t="s">
        <v>103</v>
      </c>
      <c r="B51" s="101"/>
      <c r="C51" s="98">
        <f aca="true" t="shared" si="2" ref="C51:K51">C45+C48</f>
        <v>2734801.84</v>
      </c>
      <c r="D51" s="207">
        <f t="shared" si="2"/>
        <v>2734801.84</v>
      </c>
      <c r="E51" s="208">
        <f t="shared" si="2"/>
        <v>0</v>
      </c>
      <c r="F51" s="208">
        <f t="shared" si="2"/>
        <v>0</v>
      </c>
      <c r="G51" s="209">
        <f t="shared" si="2"/>
        <v>0</v>
      </c>
      <c r="H51" s="207">
        <f t="shared" si="2"/>
        <v>2693413.74</v>
      </c>
      <c r="I51" s="208">
        <f t="shared" si="2"/>
        <v>0</v>
      </c>
      <c r="J51" s="209">
        <f t="shared" si="2"/>
        <v>0</v>
      </c>
      <c r="K51" s="72">
        <f t="shared" si="2"/>
        <v>2112274.12</v>
      </c>
      <c r="L51" s="17"/>
      <c r="M51" s="12"/>
      <c r="N51" s="12"/>
      <c r="O51" s="12"/>
      <c r="P51" s="12"/>
      <c r="Q51" s="12"/>
    </row>
    <row r="52" spans="1:17" ht="6" customHeight="1">
      <c r="A52" s="280"/>
      <c r="B52" s="281"/>
      <c r="C52" s="282"/>
      <c r="D52" s="282"/>
      <c r="E52" s="282"/>
      <c r="F52" s="282"/>
      <c r="G52" s="282"/>
      <c r="H52" s="282"/>
      <c r="I52" s="282"/>
      <c r="J52" s="282"/>
      <c r="K52" s="282"/>
      <c r="L52" s="17"/>
      <c r="M52" s="12"/>
      <c r="N52" s="12"/>
      <c r="O52" s="12"/>
      <c r="P52" s="12"/>
      <c r="Q52" s="12"/>
    </row>
    <row r="53" spans="1:17" ht="15.75">
      <c r="A53" s="65" t="s">
        <v>106</v>
      </c>
      <c r="B53" s="100"/>
      <c r="C53" s="73">
        <f>C40-C51</f>
        <v>-2734801.84</v>
      </c>
      <c r="D53" s="268">
        <f>K40-D51</f>
        <v>197592085.82</v>
      </c>
      <c r="E53" s="225"/>
      <c r="F53" s="225"/>
      <c r="G53" s="269"/>
      <c r="H53" s="268">
        <f>K40-H51</f>
        <v>197633473.92</v>
      </c>
      <c r="I53" s="225"/>
      <c r="J53" s="269"/>
      <c r="K53" s="73">
        <f>K40-K51</f>
        <v>198214613.54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4.25">
      <c r="A55" s="194" t="s">
        <v>61</v>
      </c>
      <c r="B55" s="195"/>
      <c r="C55" s="196" t="s">
        <v>5</v>
      </c>
      <c r="D55" s="197"/>
      <c r="E55" s="197"/>
      <c r="F55" s="197"/>
      <c r="G55" s="197"/>
      <c r="H55" s="197"/>
      <c r="I55" s="197"/>
      <c r="J55" s="197"/>
      <c r="K55" s="197"/>
      <c r="L55" s="16"/>
      <c r="M55" s="16"/>
      <c r="N55" s="16"/>
    </row>
    <row r="56" spans="1:14" ht="15" customHeight="1">
      <c r="A56" s="84" t="s">
        <v>107</v>
      </c>
      <c r="B56" s="84"/>
      <c r="C56" s="114"/>
      <c r="D56" s="113"/>
      <c r="E56" s="113"/>
      <c r="F56" s="113"/>
      <c r="G56" s="113"/>
      <c r="H56" s="113"/>
      <c r="I56" s="113"/>
      <c r="J56" s="113"/>
      <c r="K56" s="113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4.25">
      <c r="A58" s="194" t="s">
        <v>4</v>
      </c>
      <c r="B58" s="194"/>
      <c r="C58" s="198" t="s">
        <v>5</v>
      </c>
      <c r="D58" s="197"/>
      <c r="E58" s="197"/>
      <c r="F58" s="197"/>
      <c r="G58" s="197"/>
      <c r="H58" s="197"/>
      <c r="I58" s="197"/>
      <c r="J58" s="197"/>
      <c r="K58" s="197"/>
      <c r="L58" s="16"/>
      <c r="M58" s="16"/>
      <c r="N58" s="16"/>
    </row>
    <row r="59" spans="1:14" ht="15" customHeight="1">
      <c r="A59" s="84" t="s">
        <v>107</v>
      </c>
      <c r="B59" s="84"/>
      <c r="C59" s="112"/>
      <c r="D59" s="113"/>
      <c r="E59" s="113"/>
      <c r="F59" s="113"/>
      <c r="G59" s="113"/>
      <c r="H59" s="113"/>
      <c r="I59" s="113"/>
      <c r="J59" s="113"/>
      <c r="K59" s="113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199" t="s">
        <v>108</v>
      </c>
      <c r="B61" s="199"/>
      <c r="C61" s="223" t="s">
        <v>44</v>
      </c>
      <c r="D61" s="199"/>
      <c r="E61" s="199"/>
      <c r="F61" s="199"/>
      <c r="G61" s="199"/>
      <c r="H61" s="199"/>
      <c r="I61" s="199"/>
      <c r="J61" s="199"/>
      <c r="K61" s="199"/>
    </row>
    <row r="62" spans="1:12" ht="14.25">
      <c r="A62" s="200"/>
      <c r="B62" s="200"/>
      <c r="C62" s="212"/>
      <c r="D62" s="200"/>
      <c r="E62" s="200"/>
      <c r="F62" s="200"/>
      <c r="G62" s="200"/>
      <c r="H62" s="200"/>
      <c r="I62" s="200"/>
      <c r="J62" s="200"/>
      <c r="K62" s="200"/>
      <c r="L62" s="12"/>
    </row>
    <row r="63" spans="1:12" ht="14.25">
      <c r="A63" s="49" t="s">
        <v>62</v>
      </c>
      <c r="B63" s="49"/>
      <c r="C63" s="48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4.25">
      <c r="A64" s="58" t="s">
        <v>63</v>
      </c>
      <c r="B64" s="58"/>
      <c r="C64" s="115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4.25">
      <c r="A65" s="58" t="s">
        <v>64</v>
      </c>
      <c r="B65" s="58"/>
      <c r="C65" s="115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4.25">
      <c r="A66" s="52" t="s">
        <v>65</v>
      </c>
      <c r="B66" s="52"/>
      <c r="C66" s="51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27" t="s">
        <v>133</v>
      </c>
      <c r="B68" s="228"/>
      <c r="C68" s="231" t="s">
        <v>109</v>
      </c>
      <c r="D68" s="232"/>
      <c r="E68" s="232"/>
      <c r="F68" s="232"/>
      <c r="G68" s="232"/>
      <c r="H68" s="232"/>
      <c r="I68" s="232"/>
      <c r="J68" s="232"/>
      <c r="K68" s="232"/>
    </row>
    <row r="69" spans="1:12" ht="14.25" customHeight="1">
      <c r="A69" s="229"/>
      <c r="B69" s="230"/>
      <c r="C69" s="233"/>
      <c r="D69" s="234"/>
      <c r="E69" s="234"/>
      <c r="F69" s="234"/>
      <c r="G69" s="234"/>
      <c r="H69" s="234"/>
      <c r="I69" s="234"/>
      <c r="J69" s="234"/>
      <c r="K69" s="234"/>
      <c r="L69" s="15"/>
    </row>
    <row r="70" spans="1:15" ht="14.25">
      <c r="A70" s="44" t="s">
        <v>66</v>
      </c>
      <c r="B70" s="81"/>
      <c r="C70" s="88"/>
      <c r="D70" s="89"/>
      <c r="E70" s="89"/>
      <c r="F70" s="89"/>
      <c r="G70" s="117"/>
      <c r="H70" s="117"/>
      <c r="I70" s="117"/>
      <c r="J70" s="117"/>
      <c r="K70" s="117">
        <f>286514.26</f>
        <v>286514.26</v>
      </c>
      <c r="L70" s="17"/>
      <c r="M70" s="17"/>
      <c r="N70" s="17"/>
      <c r="O70" s="17"/>
    </row>
    <row r="71" spans="1:15" ht="14.25">
      <c r="A71" s="44" t="s">
        <v>67</v>
      </c>
      <c r="B71" s="102"/>
      <c r="C71" s="70"/>
      <c r="D71" s="71"/>
      <c r="E71" s="71"/>
      <c r="F71" s="71"/>
      <c r="G71" s="96"/>
      <c r="H71" s="96"/>
      <c r="I71" s="96"/>
      <c r="J71" s="96"/>
      <c r="K71" s="96">
        <f>2631769153.94</f>
        <v>2631769153.94</v>
      </c>
      <c r="L71" s="284"/>
      <c r="M71" s="284"/>
      <c r="N71" s="17"/>
      <c r="O71" s="17"/>
    </row>
    <row r="72" spans="1:15" ht="14.25">
      <c r="A72" s="116" t="s">
        <v>68</v>
      </c>
      <c r="B72" s="86"/>
      <c r="C72" s="85"/>
      <c r="D72" s="87"/>
      <c r="E72" s="87"/>
      <c r="F72" s="87"/>
      <c r="G72" s="118"/>
      <c r="H72" s="118"/>
      <c r="I72" s="118"/>
      <c r="J72" s="118"/>
      <c r="K72" s="118">
        <f>44031790.75</f>
        <v>44031790.75</v>
      </c>
      <c r="L72" s="292"/>
      <c r="M72" s="293"/>
      <c r="N72" s="17"/>
      <c r="O72" s="17"/>
    </row>
    <row r="73" spans="1:11" ht="6" customHeight="1">
      <c r="A73" s="45"/>
      <c r="B73" s="29"/>
      <c r="C73" s="29"/>
      <c r="D73" s="279"/>
      <c r="E73" s="279"/>
      <c r="F73" s="279"/>
      <c r="G73" s="29"/>
      <c r="H73" s="29"/>
      <c r="I73" s="277"/>
      <c r="J73" s="277"/>
      <c r="K73" s="277"/>
    </row>
    <row r="74" spans="1:19" s="14" customFormat="1" ht="14.25">
      <c r="A74" s="197" t="s">
        <v>110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44" t="s">
        <v>111</v>
      </c>
      <c r="B75" s="245"/>
      <c r="C75" s="250" t="s">
        <v>87</v>
      </c>
      <c r="D75" s="267" t="s">
        <v>2</v>
      </c>
      <c r="E75" s="267"/>
      <c r="F75" s="267"/>
      <c r="G75" s="267"/>
      <c r="H75" s="267"/>
      <c r="I75" s="267"/>
      <c r="J75" s="267"/>
      <c r="K75" s="267"/>
    </row>
    <row r="76" spans="1:12" ht="14.25">
      <c r="A76" s="246"/>
      <c r="B76" s="247"/>
      <c r="C76" s="251"/>
      <c r="D76" s="242" t="str">
        <f>D16</f>
        <v>Jan a Abril 2022</v>
      </c>
      <c r="E76" s="243"/>
      <c r="F76" s="243"/>
      <c r="G76" s="243"/>
      <c r="H76" s="243"/>
      <c r="I76" s="243"/>
      <c r="J76" s="243"/>
      <c r="K76" s="243"/>
      <c r="L76" s="15"/>
    </row>
    <row r="77" spans="1:11" ht="14.25">
      <c r="A77" s="248"/>
      <c r="B77" s="249"/>
      <c r="C77" s="54" t="s">
        <v>88</v>
      </c>
      <c r="D77" s="248" t="s">
        <v>89</v>
      </c>
      <c r="E77" s="248"/>
      <c r="F77" s="248"/>
      <c r="G77" s="248"/>
      <c r="H77" s="248"/>
      <c r="I77" s="248"/>
      <c r="J77" s="248"/>
      <c r="K77" s="248"/>
    </row>
    <row r="78" spans="1:11" ht="14.25">
      <c r="A78" s="166" t="s">
        <v>134</v>
      </c>
      <c r="B78" s="165"/>
      <c r="C78" s="183"/>
      <c r="D78" s="165"/>
      <c r="E78" s="165"/>
      <c r="F78" s="165"/>
      <c r="G78" s="165"/>
      <c r="H78" s="165"/>
      <c r="I78" s="165"/>
      <c r="J78" s="165"/>
      <c r="K78" s="165"/>
    </row>
    <row r="79" spans="1:11" ht="14.25">
      <c r="A79" s="92" t="s">
        <v>50</v>
      </c>
      <c r="B79" s="92"/>
      <c r="C79" s="184">
        <f>C80+C81+C82</f>
        <v>3046699786</v>
      </c>
      <c r="D79" s="211"/>
      <c r="E79" s="211"/>
      <c r="F79" s="211"/>
      <c r="G79" s="211"/>
      <c r="H79" s="211"/>
      <c r="I79" s="71"/>
      <c r="J79" s="71"/>
      <c r="K79" s="130">
        <f>K80+K81+K82</f>
        <v>663544822.33</v>
      </c>
    </row>
    <row r="80" spans="1:18" ht="15" customHeight="1">
      <c r="A80" s="94" t="s">
        <v>104</v>
      </c>
      <c r="B80" s="93"/>
      <c r="C80" s="184">
        <v>1825721072</v>
      </c>
      <c r="D80" s="211"/>
      <c r="E80" s="211"/>
      <c r="F80" s="211"/>
      <c r="G80" s="211"/>
      <c r="H80" s="211"/>
      <c r="I80" s="96"/>
      <c r="J80" s="96"/>
      <c r="K80" s="131">
        <v>423842193.69</v>
      </c>
      <c r="L80" s="287"/>
      <c r="M80" s="287"/>
      <c r="N80" s="287"/>
      <c r="O80" s="287"/>
      <c r="P80" s="287"/>
      <c r="Q80" s="287"/>
      <c r="R80" s="287"/>
    </row>
    <row r="81" spans="1:11" ht="15" customHeight="1">
      <c r="A81" s="94" t="s">
        <v>52</v>
      </c>
      <c r="B81" s="93"/>
      <c r="C81" s="184">
        <v>927837445</v>
      </c>
      <c r="D81" s="211"/>
      <c r="E81" s="211"/>
      <c r="F81" s="211"/>
      <c r="G81" s="211"/>
      <c r="H81" s="211"/>
      <c r="I81" s="71"/>
      <c r="J81" s="71"/>
      <c r="K81" s="130">
        <v>162633172.65</v>
      </c>
    </row>
    <row r="82" spans="1:11" ht="15" customHeight="1">
      <c r="A82" s="94" t="s">
        <v>53</v>
      </c>
      <c r="B82" s="93"/>
      <c r="C82" s="184">
        <v>293141269</v>
      </c>
      <c r="D82" s="182"/>
      <c r="E82" s="78"/>
      <c r="F82" s="78"/>
      <c r="G82" s="78"/>
      <c r="H82" s="78"/>
      <c r="I82" s="79"/>
      <c r="J82" s="79"/>
      <c r="K82" s="132">
        <v>77069455.99</v>
      </c>
    </row>
    <row r="83" spans="1:11" ht="14.25">
      <c r="A83" s="92" t="s">
        <v>105</v>
      </c>
      <c r="B83" s="91"/>
      <c r="C83" s="184">
        <f>C84+C85+C86</f>
        <v>3032017688</v>
      </c>
      <c r="D83" s="211"/>
      <c r="E83" s="211"/>
      <c r="F83" s="211"/>
      <c r="G83" s="211"/>
      <c r="H83" s="211"/>
      <c r="I83" s="71"/>
      <c r="J83" s="71"/>
      <c r="K83" s="130">
        <f>K84+K85+K86</f>
        <v>860106004.16</v>
      </c>
    </row>
    <row r="84" spans="1:11" ht="14.25">
      <c r="A84" s="94" t="s">
        <v>51</v>
      </c>
      <c r="B84" s="93"/>
      <c r="C84" s="184">
        <v>3032017688</v>
      </c>
      <c r="D84" s="211"/>
      <c r="E84" s="211"/>
      <c r="F84" s="211"/>
      <c r="G84" s="211"/>
      <c r="H84" s="211"/>
      <c r="I84" s="71"/>
      <c r="J84" s="71"/>
      <c r="K84" s="130">
        <v>860106004.16</v>
      </c>
    </row>
    <row r="85" spans="1:11" ht="14.25">
      <c r="A85" s="94" t="s">
        <v>52</v>
      </c>
      <c r="B85" s="93"/>
      <c r="C85" s="184">
        <v>0</v>
      </c>
      <c r="D85" s="211"/>
      <c r="E85" s="211"/>
      <c r="F85" s="211"/>
      <c r="G85" s="211"/>
      <c r="H85" s="211"/>
      <c r="I85" s="71"/>
      <c r="J85" s="71"/>
      <c r="K85" s="130">
        <v>0</v>
      </c>
    </row>
    <row r="86" spans="1:11" ht="14.25">
      <c r="A86" s="94" t="s">
        <v>53</v>
      </c>
      <c r="B86" s="93"/>
      <c r="C86" s="184">
        <v>0</v>
      </c>
      <c r="D86" s="211"/>
      <c r="E86" s="211"/>
      <c r="F86" s="211"/>
      <c r="G86" s="211"/>
      <c r="H86" s="211"/>
      <c r="I86" s="71"/>
      <c r="J86" s="71"/>
      <c r="K86" s="130">
        <v>0</v>
      </c>
    </row>
    <row r="87" spans="1:14" ht="14.25">
      <c r="A87" s="92" t="s">
        <v>54</v>
      </c>
      <c r="B87" s="92"/>
      <c r="C87" s="184">
        <f>C88+C89+C90</f>
        <v>171011736</v>
      </c>
      <c r="D87" s="211"/>
      <c r="E87" s="211"/>
      <c r="F87" s="211"/>
      <c r="G87" s="211"/>
      <c r="H87" s="211"/>
      <c r="I87" s="71"/>
      <c r="J87" s="71"/>
      <c r="K87" s="130">
        <f>K88+K89+K90</f>
        <v>94775468.86999999</v>
      </c>
      <c r="L87" s="286"/>
      <c r="M87" s="286"/>
      <c r="N87" s="286"/>
    </row>
    <row r="88" spans="1:14" ht="14.25">
      <c r="A88" s="94" t="s">
        <v>55</v>
      </c>
      <c r="B88" s="94"/>
      <c r="C88" s="184">
        <v>13245808</v>
      </c>
      <c r="D88" s="211"/>
      <c r="E88" s="211"/>
      <c r="F88" s="211"/>
      <c r="G88" s="211"/>
      <c r="H88" s="211"/>
      <c r="I88" s="71"/>
      <c r="J88" s="71"/>
      <c r="K88" s="130">
        <v>1875624.38</v>
      </c>
      <c r="L88" s="286"/>
      <c r="M88" s="286"/>
      <c r="N88" s="286"/>
    </row>
    <row r="89" spans="1:14" ht="14.25">
      <c r="A89" s="94" t="s">
        <v>56</v>
      </c>
      <c r="B89" s="94"/>
      <c r="C89" s="184">
        <v>148215740</v>
      </c>
      <c r="D89" s="211"/>
      <c r="E89" s="211"/>
      <c r="F89" s="211"/>
      <c r="G89" s="211"/>
      <c r="H89" s="211"/>
      <c r="I89" s="71"/>
      <c r="J89" s="71"/>
      <c r="K89" s="130">
        <v>92899844.49</v>
      </c>
      <c r="L89" s="286"/>
      <c r="M89" s="286"/>
      <c r="N89" s="286"/>
    </row>
    <row r="90" spans="1:11" ht="14.25">
      <c r="A90" s="94" t="s">
        <v>57</v>
      </c>
      <c r="B90" s="94"/>
      <c r="C90" s="184">
        <v>9550188</v>
      </c>
      <c r="D90" s="211"/>
      <c r="E90" s="211"/>
      <c r="F90" s="211"/>
      <c r="G90" s="211"/>
      <c r="H90" s="211"/>
      <c r="I90" s="71"/>
      <c r="J90" s="71"/>
      <c r="K90" s="130">
        <v>0</v>
      </c>
    </row>
    <row r="91" spans="1:11" ht="14.25">
      <c r="A91" s="92" t="s">
        <v>10</v>
      </c>
      <c r="B91" s="92"/>
      <c r="C91" s="184">
        <v>0</v>
      </c>
      <c r="D91" s="211"/>
      <c r="E91" s="211"/>
      <c r="F91" s="211"/>
      <c r="G91" s="211"/>
      <c r="H91" s="211"/>
      <c r="I91" s="71"/>
      <c r="J91" s="71"/>
      <c r="K91" s="130">
        <v>0</v>
      </c>
    </row>
    <row r="92" spans="1:11" ht="14.25">
      <c r="A92" s="92" t="s">
        <v>58</v>
      </c>
      <c r="B92" s="92"/>
      <c r="C92" s="184">
        <f>SUM(C93:C94)</f>
        <v>390816011</v>
      </c>
      <c r="D92" s="211"/>
      <c r="E92" s="211"/>
      <c r="F92" s="211"/>
      <c r="G92" s="211"/>
      <c r="H92" s="211"/>
      <c r="I92" s="71"/>
      <c r="J92" s="71"/>
      <c r="K92" s="130">
        <f>K93+K94</f>
        <v>19446411.12</v>
      </c>
    </row>
    <row r="93" spans="1:11" ht="14.25">
      <c r="A93" s="94" t="s">
        <v>83</v>
      </c>
      <c r="B93" s="94"/>
      <c r="C93" s="184">
        <v>72819067</v>
      </c>
      <c r="D93" s="211"/>
      <c r="E93" s="211"/>
      <c r="F93" s="211"/>
      <c r="G93" s="211"/>
      <c r="H93" s="211"/>
      <c r="I93" s="71"/>
      <c r="J93" s="71"/>
      <c r="K93" s="130">
        <v>0</v>
      </c>
    </row>
    <row r="94" spans="1:14" ht="14.25">
      <c r="A94" s="94" t="s">
        <v>59</v>
      </c>
      <c r="B94" s="94"/>
      <c r="C94" s="184">
        <v>317996944</v>
      </c>
      <c r="D94" s="182"/>
      <c r="E94" s="78"/>
      <c r="F94" s="78"/>
      <c r="G94" s="78"/>
      <c r="H94" s="78"/>
      <c r="I94" s="71"/>
      <c r="J94" s="96"/>
      <c r="K94" s="131">
        <v>19446411.12</v>
      </c>
      <c r="M94" s="12"/>
      <c r="N94" s="12"/>
    </row>
    <row r="95" spans="1:14" ht="14.25">
      <c r="A95" s="110" t="s">
        <v>135</v>
      </c>
      <c r="B95" s="91"/>
      <c r="C95" s="184">
        <f>C96+C97+C98</f>
        <v>46797229</v>
      </c>
      <c r="D95" s="211"/>
      <c r="E95" s="211"/>
      <c r="F95" s="211"/>
      <c r="G95" s="211"/>
      <c r="H95" s="211"/>
      <c r="I95" s="71"/>
      <c r="J95" s="71"/>
      <c r="K95" s="130">
        <f>K96+K97+K98</f>
        <v>0</v>
      </c>
      <c r="M95" s="12"/>
      <c r="N95" s="12"/>
    </row>
    <row r="96" spans="1:11" ht="14.25">
      <c r="A96" s="92" t="s">
        <v>11</v>
      </c>
      <c r="B96" s="92"/>
      <c r="C96" s="184">
        <v>4233192</v>
      </c>
      <c r="D96" s="211"/>
      <c r="E96" s="211"/>
      <c r="F96" s="211"/>
      <c r="G96" s="211"/>
      <c r="H96" s="211"/>
      <c r="I96" s="71"/>
      <c r="J96" s="71"/>
      <c r="K96" s="130">
        <v>0</v>
      </c>
    </row>
    <row r="97" spans="1:11" ht="14.25">
      <c r="A97" s="92" t="s">
        <v>12</v>
      </c>
      <c r="B97" s="92"/>
      <c r="C97" s="184">
        <v>42564037</v>
      </c>
      <c r="D97" s="211"/>
      <c r="E97" s="211"/>
      <c r="F97" s="211"/>
      <c r="G97" s="211"/>
      <c r="H97" s="211"/>
      <c r="I97" s="71"/>
      <c r="J97" s="71"/>
      <c r="K97" s="130">
        <v>0</v>
      </c>
    </row>
    <row r="98" spans="1:11" ht="14.25">
      <c r="A98" s="92" t="s">
        <v>60</v>
      </c>
      <c r="B98" s="92"/>
      <c r="C98" s="185">
        <v>0</v>
      </c>
      <c r="D98" s="211"/>
      <c r="E98" s="211"/>
      <c r="F98" s="211"/>
      <c r="G98" s="211"/>
      <c r="H98" s="211"/>
      <c r="I98" s="71"/>
      <c r="J98" s="71"/>
      <c r="K98" s="130">
        <v>0</v>
      </c>
    </row>
    <row r="99" spans="1:14" ht="14.25">
      <c r="A99" s="111" t="s">
        <v>136</v>
      </c>
      <c r="B99" s="64"/>
      <c r="C99" s="129">
        <f>C79+C83+C87+C91+C92+C95</f>
        <v>6687342450</v>
      </c>
      <c r="D99" s="225"/>
      <c r="E99" s="225"/>
      <c r="F99" s="225"/>
      <c r="G99" s="225"/>
      <c r="H99" s="225"/>
      <c r="I99" s="74"/>
      <c r="J99" s="74"/>
      <c r="K99" s="133">
        <f>K79+K83+K87+K91+K92+K95</f>
        <v>1637872706.4799998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17" t="s">
        <v>112</v>
      </c>
      <c r="B101" s="218"/>
      <c r="C101" s="103" t="s">
        <v>95</v>
      </c>
      <c r="D101" s="223" t="s">
        <v>45</v>
      </c>
      <c r="E101" s="199"/>
      <c r="F101" s="199"/>
      <c r="G101" s="224"/>
      <c r="H101" s="223" t="s">
        <v>96</v>
      </c>
      <c r="I101" s="199"/>
      <c r="J101" s="224"/>
      <c r="K101" s="82" t="s">
        <v>97</v>
      </c>
      <c r="L101" s="17"/>
      <c r="M101" s="294"/>
      <c r="N101" s="294"/>
      <c r="O101" s="23"/>
    </row>
    <row r="102" spans="1:15" ht="14.25">
      <c r="A102" s="219"/>
      <c r="B102" s="220"/>
      <c r="C102" s="104" t="s">
        <v>3</v>
      </c>
      <c r="D102" s="212" t="str">
        <f>D43</f>
        <v>Jan a Abril 2022</v>
      </c>
      <c r="E102" s="213"/>
      <c r="F102" s="213"/>
      <c r="G102" s="214"/>
      <c r="H102" s="212" t="str">
        <f>H43</f>
        <v>Jan a Abril 2022</v>
      </c>
      <c r="I102" s="213"/>
      <c r="J102" s="214"/>
      <c r="K102" s="106" t="str">
        <f>K43</f>
        <v>Jan a Abril 2022</v>
      </c>
      <c r="L102" s="22"/>
      <c r="M102" s="160"/>
      <c r="N102" s="160"/>
      <c r="O102" s="150"/>
    </row>
    <row r="103" spans="1:13" ht="14.25">
      <c r="A103" s="221"/>
      <c r="B103" s="222"/>
      <c r="C103" s="105" t="s">
        <v>91</v>
      </c>
      <c r="D103" s="215" t="s">
        <v>92</v>
      </c>
      <c r="E103" s="200"/>
      <c r="F103" s="200"/>
      <c r="G103" s="216"/>
      <c r="H103" s="215" t="s">
        <v>93</v>
      </c>
      <c r="I103" s="200"/>
      <c r="J103" s="216"/>
      <c r="K103" s="83" t="s">
        <v>94</v>
      </c>
      <c r="L103" s="1"/>
      <c r="M103" s="20"/>
    </row>
    <row r="104" spans="1:14" ht="14.25">
      <c r="A104" s="107" t="s">
        <v>98</v>
      </c>
      <c r="B104" s="97"/>
      <c r="C104" s="134">
        <f aca="true" t="shared" si="3" ref="C104:K104">C105+C106</f>
        <v>16521999058.16</v>
      </c>
      <c r="D104" s="238">
        <f t="shared" si="3"/>
        <v>4760661069.639999</v>
      </c>
      <c r="E104" s="239">
        <f t="shared" si="3"/>
        <v>0</v>
      </c>
      <c r="F104" s="239">
        <f t="shared" si="3"/>
        <v>0</v>
      </c>
      <c r="G104" s="240">
        <f t="shared" si="3"/>
        <v>0</v>
      </c>
      <c r="H104" s="238">
        <f t="shared" si="3"/>
        <v>4607095115.42</v>
      </c>
      <c r="I104" s="239">
        <f t="shared" si="3"/>
        <v>0</v>
      </c>
      <c r="J104" s="240">
        <f t="shared" si="3"/>
        <v>0</v>
      </c>
      <c r="K104" s="135">
        <f t="shared" si="3"/>
        <v>3881036745.7799997</v>
      </c>
      <c r="L104" s="21"/>
      <c r="M104" s="21"/>
      <c r="N104" s="21"/>
    </row>
    <row r="105" spans="1:14" ht="14.25">
      <c r="A105" s="108" t="s">
        <v>99</v>
      </c>
      <c r="B105" s="97"/>
      <c r="C105" s="134">
        <f>15230284242.65-C51</f>
        <v>15227549440.81</v>
      </c>
      <c r="D105" s="238">
        <f>3466211452.29</f>
        <v>3466211452.29</v>
      </c>
      <c r="E105" s="239"/>
      <c r="F105" s="239"/>
      <c r="G105" s="240"/>
      <c r="H105" s="235">
        <f>3392491081.32</f>
        <v>3392491081.32</v>
      </c>
      <c r="I105" s="236"/>
      <c r="J105" s="237"/>
      <c r="K105" s="151">
        <f>2901145224.1</f>
        <v>2901145224.1</v>
      </c>
      <c r="L105" s="21"/>
      <c r="M105" s="21"/>
      <c r="N105" s="21"/>
    </row>
    <row r="106" spans="1:15" ht="14.25">
      <c r="A106" s="108" t="s">
        <v>100</v>
      </c>
      <c r="B106" s="97"/>
      <c r="C106" s="134">
        <f>1294449617.35</f>
        <v>1294449617.35</v>
      </c>
      <c r="D106" s="238">
        <f>1294449617.35</f>
        <v>1294449617.35</v>
      </c>
      <c r="E106" s="239"/>
      <c r="F106" s="239"/>
      <c r="G106" s="240"/>
      <c r="H106" s="235">
        <f>1214604034.1</f>
        <v>1214604034.1</v>
      </c>
      <c r="I106" s="236"/>
      <c r="J106" s="252"/>
      <c r="K106" s="152">
        <f>979891521.68</f>
        <v>979891521.68</v>
      </c>
      <c r="L106" s="159"/>
      <c r="M106" s="159"/>
      <c r="N106" s="159"/>
      <c r="O106" s="12"/>
    </row>
    <row r="107" spans="1:15" ht="14.25">
      <c r="A107" s="109" t="s">
        <v>101</v>
      </c>
      <c r="B107" s="97"/>
      <c r="C107" s="134">
        <f aca="true" t="shared" si="4" ref="C107:K107">C108+C109</f>
        <v>0</v>
      </c>
      <c r="D107" s="238">
        <f t="shared" si="4"/>
        <v>0</v>
      </c>
      <c r="E107" s="239">
        <f t="shared" si="4"/>
        <v>0</v>
      </c>
      <c r="F107" s="239">
        <f t="shared" si="4"/>
        <v>0</v>
      </c>
      <c r="G107" s="240">
        <f t="shared" si="4"/>
        <v>0</v>
      </c>
      <c r="H107" s="238">
        <f t="shared" si="4"/>
        <v>0</v>
      </c>
      <c r="I107" s="239">
        <f t="shared" si="4"/>
        <v>0</v>
      </c>
      <c r="J107" s="240">
        <f t="shared" si="4"/>
        <v>0</v>
      </c>
      <c r="K107" s="135">
        <f t="shared" si="4"/>
        <v>0</v>
      </c>
      <c r="L107" s="296"/>
      <c r="M107" s="297"/>
      <c r="N107" s="12"/>
      <c r="O107" s="12"/>
    </row>
    <row r="108" spans="1:14" ht="14.25">
      <c r="A108" s="108" t="s">
        <v>83</v>
      </c>
      <c r="B108" s="97"/>
      <c r="C108" s="131">
        <v>0</v>
      </c>
      <c r="D108" s="238">
        <v>0</v>
      </c>
      <c r="E108" s="239"/>
      <c r="F108" s="239"/>
      <c r="G108" s="240"/>
      <c r="H108" s="238">
        <v>0</v>
      </c>
      <c r="I108" s="239"/>
      <c r="J108" s="240"/>
      <c r="K108" s="135">
        <v>0</v>
      </c>
      <c r="L108" s="298"/>
      <c r="M108" s="154"/>
      <c r="N108" s="19"/>
    </row>
    <row r="109" spans="1:17" ht="14.25">
      <c r="A109" s="108" t="s">
        <v>102</v>
      </c>
      <c r="B109" s="97"/>
      <c r="C109" s="131">
        <v>0</v>
      </c>
      <c r="D109" s="256"/>
      <c r="E109" s="257"/>
      <c r="F109" s="257"/>
      <c r="G109" s="258"/>
      <c r="H109" s="256">
        <v>0</v>
      </c>
      <c r="I109" s="257"/>
      <c r="J109" s="258"/>
      <c r="K109" s="135">
        <v>0</v>
      </c>
      <c r="L109" s="17"/>
      <c r="M109" s="17"/>
      <c r="N109" s="17"/>
      <c r="O109" s="17"/>
      <c r="P109" s="17"/>
      <c r="Q109" s="17"/>
    </row>
    <row r="110" spans="1:15" ht="14.25">
      <c r="A110" s="65" t="s">
        <v>137</v>
      </c>
      <c r="B110" s="101"/>
      <c r="C110" s="147">
        <f aca="true" t="shared" si="5" ref="C110:J110">C104+C107</f>
        <v>16521999058.16</v>
      </c>
      <c r="D110" s="253">
        <f t="shared" si="5"/>
        <v>4760661069.639999</v>
      </c>
      <c r="E110" s="254">
        <f t="shared" si="5"/>
        <v>0</v>
      </c>
      <c r="F110" s="254">
        <f t="shared" si="5"/>
        <v>0</v>
      </c>
      <c r="G110" s="255">
        <f t="shared" si="5"/>
        <v>0</v>
      </c>
      <c r="H110" s="253">
        <f t="shared" si="5"/>
        <v>4607095115.42</v>
      </c>
      <c r="I110" s="254">
        <f t="shared" si="5"/>
        <v>0</v>
      </c>
      <c r="J110" s="255">
        <f t="shared" si="5"/>
        <v>0</v>
      </c>
      <c r="K110" s="148">
        <f>K104+K107</f>
        <v>3881036745.7799997</v>
      </c>
      <c r="L110" s="19"/>
      <c r="M110" s="19"/>
      <c r="N110" s="19"/>
      <c r="O110" s="19"/>
    </row>
    <row r="111" spans="1:15" ht="6" customHeight="1">
      <c r="A111" s="145"/>
      <c r="B111" s="146"/>
      <c r="C111" s="137"/>
      <c r="D111" s="137"/>
      <c r="E111" s="137"/>
      <c r="F111" s="137"/>
      <c r="G111" s="137"/>
      <c r="H111" s="137"/>
      <c r="I111" s="137"/>
      <c r="J111" s="137"/>
      <c r="K111" s="137"/>
      <c r="N111" s="67"/>
      <c r="O111" s="67"/>
    </row>
    <row r="112" spans="1:17" ht="15.75">
      <c r="A112" s="65" t="s">
        <v>138</v>
      </c>
      <c r="B112" s="100"/>
      <c r="C112" s="140">
        <f>C99-C110</f>
        <v>-9834656608.16</v>
      </c>
      <c r="D112" s="264">
        <f>K99-D110</f>
        <v>-3122788363.16</v>
      </c>
      <c r="E112" s="265"/>
      <c r="F112" s="265"/>
      <c r="G112" s="266"/>
      <c r="H112" s="264">
        <f>K99-H110</f>
        <v>-2969222408.9400005</v>
      </c>
      <c r="I112" s="265"/>
      <c r="J112" s="266"/>
      <c r="K112" s="140">
        <f>K99-K110</f>
        <v>-2243164039.3</v>
      </c>
      <c r="L112" s="295"/>
      <c r="M112" s="295"/>
      <c r="N112" s="295"/>
      <c r="O112" s="295"/>
      <c r="P112" s="149"/>
      <c r="Q112" s="80"/>
    </row>
    <row r="113" spans="1:17" ht="15.75" customHeight="1">
      <c r="A113" s="155"/>
      <c r="B113" s="99"/>
      <c r="C113" s="99"/>
      <c r="D113" s="156"/>
      <c r="E113" s="156"/>
      <c r="F113" s="156"/>
      <c r="G113" s="156"/>
      <c r="H113" s="156"/>
      <c r="I113" s="156"/>
      <c r="J113" s="156"/>
      <c r="K113" s="157" t="s">
        <v>76</v>
      </c>
      <c r="L113" s="19"/>
      <c r="M113" s="19"/>
      <c r="N113" s="19"/>
      <c r="O113" s="19"/>
      <c r="P113" s="80"/>
      <c r="Q113" s="80"/>
    </row>
    <row r="114" spans="1:17" ht="14.25">
      <c r="A114" s="29"/>
      <c r="B114" s="29"/>
      <c r="C114" s="46"/>
      <c r="D114" s="288"/>
      <c r="E114" s="259"/>
      <c r="F114" s="259"/>
      <c r="G114" s="29"/>
      <c r="H114" s="259"/>
      <c r="I114" s="259"/>
      <c r="J114" s="261"/>
      <c r="K114" s="262"/>
      <c r="L114" s="80"/>
      <c r="M114" s="80"/>
      <c r="N114" s="80"/>
      <c r="O114" s="80"/>
      <c r="P114" s="80"/>
      <c r="Q114" s="80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80"/>
      <c r="M115" s="80"/>
      <c r="N115" s="80"/>
      <c r="O115" s="80"/>
      <c r="P115" s="80"/>
      <c r="Q115" s="80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80"/>
      <c r="M116" s="80"/>
      <c r="N116" s="80"/>
      <c r="O116" s="80"/>
      <c r="P116" s="80"/>
      <c r="Q116" s="80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70" t="s">
        <v>8</v>
      </c>
      <c r="J117" s="270"/>
      <c r="K117" s="270"/>
      <c r="L117" s="80"/>
      <c r="M117" s="80"/>
      <c r="N117" s="80"/>
      <c r="O117" s="80"/>
      <c r="P117" s="80"/>
      <c r="Q117" s="80"/>
    </row>
    <row r="118" spans="1:17" ht="14.25">
      <c r="A118" s="272" t="s">
        <v>6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80"/>
      <c r="M118" s="80"/>
      <c r="N118" s="80"/>
      <c r="O118" s="80"/>
      <c r="P118" s="80"/>
      <c r="Q118" s="80"/>
    </row>
    <row r="119" spans="1:17" ht="14.25">
      <c r="A119" s="272" t="s">
        <v>0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80"/>
      <c r="M119" s="80"/>
      <c r="N119" s="80"/>
      <c r="O119" s="80"/>
      <c r="P119" s="80"/>
      <c r="Q119" s="80"/>
    </row>
    <row r="120" spans="1:17" ht="14.25">
      <c r="A120" s="273" t="s">
        <v>7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80"/>
      <c r="M120" s="80"/>
      <c r="N120" s="80"/>
      <c r="O120" s="80"/>
      <c r="P120" s="80"/>
      <c r="Q120" s="80"/>
    </row>
    <row r="121" spans="1:17" ht="14.25">
      <c r="A121" s="272" t="s">
        <v>1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80"/>
      <c r="M121" s="80"/>
      <c r="N121" s="80"/>
      <c r="O121" s="80"/>
      <c r="P121" s="80"/>
      <c r="Q121" s="80"/>
    </row>
    <row r="122" spans="1:17" ht="14.25">
      <c r="A122" s="272" t="str">
        <f>A9</f>
        <v>JANEIRO A ABRIL 2022/BIMESTRE MARÇO - ABRIL</v>
      </c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80"/>
      <c r="M122" s="80"/>
      <c r="N122" s="80"/>
      <c r="O122" s="80"/>
      <c r="P122" s="80"/>
      <c r="Q122" s="80"/>
    </row>
    <row r="123" spans="1:17" ht="14.25">
      <c r="A123" s="25"/>
      <c r="B123" s="25"/>
      <c r="C123" s="25"/>
      <c r="D123" s="25"/>
      <c r="E123" s="25"/>
      <c r="F123" s="25"/>
      <c r="G123" s="90"/>
      <c r="H123" s="90"/>
      <c r="I123" s="90"/>
      <c r="J123" s="90"/>
      <c r="K123" s="90"/>
      <c r="L123" s="80"/>
      <c r="M123" s="80"/>
      <c r="N123" s="80"/>
      <c r="O123" s="80"/>
      <c r="P123" s="80"/>
      <c r="Q123" s="80"/>
    </row>
    <row r="124" spans="1:17" ht="14.25">
      <c r="A124" s="25"/>
      <c r="B124" s="25"/>
      <c r="C124" s="25"/>
      <c r="D124" s="25"/>
      <c r="E124" s="25"/>
      <c r="F124" s="25"/>
      <c r="G124" s="90"/>
      <c r="H124" s="90"/>
      <c r="I124" s="90"/>
      <c r="J124" s="90"/>
      <c r="K124" s="90" t="str">
        <f>G11</f>
        <v>Emissão: 19/05/2022</v>
      </c>
      <c r="L124" s="80"/>
      <c r="M124" s="80"/>
      <c r="N124" s="80"/>
      <c r="O124" s="80"/>
      <c r="P124" s="80"/>
      <c r="Q124" s="80"/>
    </row>
    <row r="125" spans="1:17" ht="14.25">
      <c r="A125" s="26" t="s">
        <v>9</v>
      </c>
      <c r="B125" s="26"/>
      <c r="C125" s="26"/>
      <c r="D125" s="26"/>
      <c r="E125" s="26"/>
      <c r="F125" s="90"/>
      <c r="G125" s="26"/>
      <c r="H125" s="26"/>
      <c r="I125" s="274">
        <v>1</v>
      </c>
      <c r="J125" s="274"/>
      <c r="K125" s="274"/>
      <c r="L125" s="80"/>
      <c r="M125" s="80"/>
      <c r="N125" s="80"/>
      <c r="O125" s="80"/>
      <c r="P125" s="80"/>
      <c r="Q125" s="80"/>
    </row>
    <row r="126" spans="1:17" ht="14.25" customHeight="1">
      <c r="A126" s="199" t="s">
        <v>113</v>
      </c>
      <c r="B126" s="224"/>
      <c r="C126" s="199" t="s">
        <v>44</v>
      </c>
      <c r="D126" s="199"/>
      <c r="E126" s="199"/>
      <c r="F126" s="199"/>
      <c r="G126" s="199"/>
      <c r="H126" s="199"/>
      <c r="I126" s="199"/>
      <c r="J126" s="199"/>
      <c r="K126" s="199"/>
      <c r="L126" s="9"/>
      <c r="M126" s="9"/>
      <c r="N126" s="9"/>
      <c r="O126" s="9"/>
      <c r="P126" s="9"/>
      <c r="Q126" s="9"/>
    </row>
    <row r="127" spans="1:17" ht="14.25">
      <c r="A127" s="213"/>
      <c r="B127" s="214"/>
      <c r="C127" s="200"/>
      <c r="D127" s="200"/>
      <c r="E127" s="200"/>
      <c r="F127" s="200"/>
      <c r="G127" s="200"/>
      <c r="H127" s="200"/>
      <c r="I127" s="200"/>
      <c r="J127" s="200"/>
      <c r="K127" s="200"/>
      <c r="L127" s="68"/>
      <c r="M127" s="69"/>
      <c r="N127" s="9"/>
      <c r="O127" s="9"/>
      <c r="P127" s="9"/>
      <c r="Q127" s="9"/>
    </row>
    <row r="128" spans="1:17" ht="15" customHeight="1">
      <c r="A128" s="49" t="s">
        <v>69</v>
      </c>
      <c r="B128" s="47"/>
      <c r="C128" s="49"/>
      <c r="D128" s="38"/>
      <c r="E128" s="38"/>
      <c r="F128" s="38"/>
      <c r="G128" s="38"/>
      <c r="H128" s="38"/>
      <c r="I128" s="38"/>
      <c r="J128" s="38"/>
      <c r="K128" s="143">
        <v>6455511615.09</v>
      </c>
      <c r="L128" s="296"/>
      <c r="M128" s="126"/>
      <c r="N128" s="9"/>
      <c r="O128" s="9"/>
      <c r="P128" s="9"/>
      <c r="Q128" s="9"/>
    </row>
    <row r="129" spans="1:12" ht="14.25">
      <c r="A129" s="52" t="s">
        <v>70</v>
      </c>
      <c r="B129" s="50"/>
      <c r="C129" s="52"/>
      <c r="D129" s="42"/>
      <c r="E129" s="42"/>
      <c r="F129" s="42"/>
      <c r="G129" s="42"/>
      <c r="H129" s="42"/>
      <c r="I129" s="42"/>
      <c r="J129" s="42"/>
      <c r="K129" s="144">
        <v>0</v>
      </c>
      <c r="L129" s="19"/>
    </row>
    <row r="130" spans="1:11" ht="14.25">
      <c r="A130" s="58"/>
      <c r="B130" s="58"/>
      <c r="C130" s="58"/>
      <c r="D130" s="40"/>
      <c r="E130" s="40"/>
      <c r="F130" s="40"/>
      <c r="G130" s="40"/>
      <c r="H130" s="40"/>
      <c r="I130" s="40"/>
      <c r="J130" s="40"/>
      <c r="K130" s="130"/>
    </row>
    <row r="131" spans="1:12" ht="14.25">
      <c r="A131" s="188" t="s">
        <v>139</v>
      </c>
      <c r="B131" s="189"/>
      <c r="C131" s="188" t="s">
        <v>109</v>
      </c>
      <c r="D131" s="192"/>
      <c r="E131" s="192"/>
      <c r="F131" s="192"/>
      <c r="G131" s="192"/>
      <c r="H131" s="192"/>
      <c r="I131" s="192"/>
      <c r="J131" s="192"/>
      <c r="K131" s="192"/>
      <c r="L131" s="168"/>
    </row>
    <row r="132" spans="1:12" ht="14.25">
      <c r="A132" s="190"/>
      <c r="B132" s="191"/>
      <c r="C132" s="190"/>
      <c r="D132" s="193"/>
      <c r="E132" s="193"/>
      <c r="F132" s="193"/>
      <c r="G132" s="193"/>
      <c r="H132" s="193"/>
      <c r="I132" s="193"/>
      <c r="J132" s="193"/>
      <c r="K132" s="193"/>
      <c r="L132" s="168"/>
    </row>
    <row r="133" spans="1:12" ht="14.25">
      <c r="A133" s="49" t="s">
        <v>66</v>
      </c>
      <c r="B133" s="47"/>
      <c r="C133" s="48"/>
      <c r="D133" s="38"/>
      <c r="E133" s="38"/>
      <c r="F133" s="38"/>
      <c r="G133" s="38"/>
      <c r="H133" s="38"/>
      <c r="I133" s="38"/>
      <c r="J133" s="38"/>
      <c r="K133" s="169">
        <v>58964403.33</v>
      </c>
      <c r="L133" s="20"/>
    </row>
    <row r="134" spans="1:12" ht="14.25">
      <c r="A134" s="58" t="s">
        <v>67</v>
      </c>
      <c r="B134" s="167"/>
      <c r="C134" s="115"/>
      <c r="D134" s="40"/>
      <c r="E134" s="40"/>
      <c r="F134" s="40"/>
      <c r="G134" s="40"/>
      <c r="H134" s="40"/>
      <c r="I134" s="40"/>
      <c r="J134" s="40"/>
      <c r="K134" s="130">
        <v>2897450201.86</v>
      </c>
      <c r="L134" s="20"/>
    </row>
    <row r="135" spans="1:13" ht="14.25">
      <c r="A135" s="52" t="s">
        <v>68</v>
      </c>
      <c r="B135" s="50"/>
      <c r="C135" s="51"/>
      <c r="D135" s="42"/>
      <c r="E135" s="42"/>
      <c r="F135" s="42"/>
      <c r="G135" s="42"/>
      <c r="H135" s="42"/>
      <c r="I135" s="42"/>
      <c r="J135" s="42"/>
      <c r="K135" s="144">
        <v>3488987027.4</v>
      </c>
      <c r="L135" s="292"/>
      <c r="M135" s="293"/>
    </row>
    <row r="136" spans="1:13" ht="6" customHeight="1">
      <c r="A136" s="58"/>
      <c r="B136" s="58"/>
      <c r="C136" s="58"/>
      <c r="D136" s="40"/>
      <c r="E136" s="40"/>
      <c r="F136" s="40"/>
      <c r="G136" s="40"/>
      <c r="H136" s="40"/>
      <c r="I136" s="277"/>
      <c r="J136" s="277"/>
      <c r="K136" s="277"/>
      <c r="M136" s="66"/>
    </row>
    <row r="137" spans="1:11" ht="14.25" customHeight="1">
      <c r="A137" s="197" t="s">
        <v>114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</row>
    <row r="138" spans="1:12" ht="14.25" customHeight="1">
      <c r="A138" s="244" t="s">
        <v>74</v>
      </c>
      <c r="B138" s="245"/>
      <c r="C138" s="250" t="s">
        <v>87</v>
      </c>
      <c r="D138" s="267" t="s">
        <v>2</v>
      </c>
      <c r="E138" s="267"/>
      <c r="F138" s="267"/>
      <c r="G138" s="267"/>
      <c r="H138" s="267"/>
      <c r="I138" s="267"/>
      <c r="J138" s="267"/>
      <c r="K138" s="267"/>
      <c r="L138" s="289"/>
    </row>
    <row r="139" spans="1:12" ht="14.25" customHeight="1">
      <c r="A139" s="246"/>
      <c r="B139" s="247"/>
      <c r="C139" s="251"/>
      <c r="D139" s="242" t="str">
        <f>D16</f>
        <v>Jan a Abril 2022</v>
      </c>
      <c r="E139" s="243"/>
      <c r="F139" s="243"/>
      <c r="G139" s="243"/>
      <c r="H139" s="243"/>
      <c r="I139" s="243"/>
      <c r="J139" s="243"/>
      <c r="K139" s="243"/>
      <c r="L139" s="289"/>
    </row>
    <row r="140" spans="1:12" ht="14.25" customHeight="1">
      <c r="A140" s="248"/>
      <c r="B140" s="249"/>
      <c r="C140" s="54" t="s">
        <v>88</v>
      </c>
      <c r="D140" s="248" t="s">
        <v>89</v>
      </c>
      <c r="E140" s="248"/>
      <c r="F140" s="248"/>
      <c r="G140" s="248"/>
      <c r="H140" s="248"/>
      <c r="I140" s="248"/>
      <c r="J140" s="248"/>
      <c r="K140" s="248"/>
      <c r="L140" s="289"/>
    </row>
    <row r="141" spans="1:12" ht="14.25">
      <c r="A141" s="119" t="s">
        <v>115</v>
      </c>
      <c r="B141" s="121"/>
      <c r="C141" s="141">
        <v>0</v>
      </c>
      <c r="D141" s="278"/>
      <c r="E141" s="279"/>
      <c r="F141" s="279"/>
      <c r="G141" s="279"/>
      <c r="H141" s="279"/>
      <c r="I141" s="130"/>
      <c r="J141" s="130"/>
      <c r="K141" s="158">
        <f>43238892.2</f>
        <v>43238892.2</v>
      </c>
      <c r="L141" s="289"/>
    </row>
    <row r="142" spans="1:12" ht="15" customHeight="1">
      <c r="A142" s="64" t="s">
        <v>140</v>
      </c>
      <c r="B142" s="120"/>
      <c r="C142" s="129">
        <f>C141</f>
        <v>0</v>
      </c>
      <c r="D142" s="265"/>
      <c r="E142" s="265"/>
      <c r="F142" s="265"/>
      <c r="G142" s="265"/>
      <c r="H142" s="265"/>
      <c r="I142" s="133"/>
      <c r="J142" s="133"/>
      <c r="K142" s="133">
        <f>K141</f>
        <v>43238892.2</v>
      </c>
      <c r="L142" s="289"/>
    </row>
    <row r="143" spans="1:12" ht="6" customHeight="1">
      <c r="A143" s="62"/>
      <c r="B143" s="59"/>
      <c r="C143" s="59"/>
      <c r="D143" s="60"/>
      <c r="E143" s="60"/>
      <c r="F143" s="61"/>
      <c r="G143" s="61"/>
      <c r="H143" s="61"/>
      <c r="I143" s="61"/>
      <c r="J143" s="59"/>
      <c r="K143" s="59"/>
      <c r="L143" s="63"/>
    </row>
    <row r="144" spans="1:13" ht="28.5" customHeight="1">
      <c r="A144" s="217" t="s">
        <v>75</v>
      </c>
      <c r="B144" s="218"/>
      <c r="C144" s="103" t="s">
        <v>95</v>
      </c>
      <c r="D144" s="223" t="s">
        <v>45</v>
      </c>
      <c r="E144" s="199"/>
      <c r="F144" s="199"/>
      <c r="G144" s="224"/>
      <c r="H144" s="223" t="s">
        <v>96</v>
      </c>
      <c r="I144" s="199"/>
      <c r="J144" s="224"/>
      <c r="K144" s="82" t="s">
        <v>97</v>
      </c>
      <c r="L144" s="187"/>
      <c r="M144" s="187"/>
    </row>
    <row r="145" spans="1:13" ht="14.25">
      <c r="A145" s="219"/>
      <c r="B145" s="220"/>
      <c r="C145" s="104" t="s">
        <v>3</v>
      </c>
      <c r="D145" s="212" t="str">
        <f>D43</f>
        <v>Jan a Abril 2022</v>
      </c>
      <c r="E145" s="213"/>
      <c r="F145" s="213"/>
      <c r="G145" s="214"/>
      <c r="H145" s="212" t="str">
        <f>H43</f>
        <v>Jan a Abril 2022</v>
      </c>
      <c r="I145" s="213"/>
      <c r="J145" s="214"/>
      <c r="K145" s="106" t="str">
        <f>K43</f>
        <v>Jan a Abril 2022</v>
      </c>
      <c r="L145" s="187"/>
      <c r="M145" s="187"/>
    </row>
    <row r="146" spans="1:13" ht="14.25" customHeight="1">
      <c r="A146" s="221"/>
      <c r="B146" s="222"/>
      <c r="C146" s="105" t="s">
        <v>91</v>
      </c>
      <c r="D146" s="215" t="s">
        <v>92</v>
      </c>
      <c r="E146" s="200"/>
      <c r="F146" s="200"/>
      <c r="G146" s="216"/>
      <c r="H146" s="215" t="s">
        <v>93</v>
      </c>
      <c r="I146" s="200"/>
      <c r="J146" s="216"/>
      <c r="K146" s="83" t="s">
        <v>94</v>
      </c>
      <c r="L146" s="187"/>
      <c r="M146" s="187"/>
    </row>
    <row r="147" spans="1:13" ht="14.25">
      <c r="A147" s="107" t="s">
        <v>141</v>
      </c>
      <c r="B147" s="97"/>
      <c r="C147" s="134">
        <f>C148+C149</f>
        <v>8355635765.629999</v>
      </c>
      <c r="D147" s="238">
        <f aca="true" t="shared" si="6" ref="D147:K147">D148+D149</f>
        <v>1791887422.0500002</v>
      </c>
      <c r="E147" s="239">
        <f t="shared" si="6"/>
        <v>0</v>
      </c>
      <c r="F147" s="239">
        <f t="shared" si="6"/>
        <v>0</v>
      </c>
      <c r="G147" s="240">
        <f t="shared" si="6"/>
        <v>0</v>
      </c>
      <c r="H147" s="238">
        <f>H148+H149</f>
        <v>1715405437.4899998</v>
      </c>
      <c r="I147" s="239">
        <f t="shared" si="6"/>
        <v>0</v>
      </c>
      <c r="J147" s="240">
        <f t="shared" si="6"/>
        <v>0</v>
      </c>
      <c r="K147" s="135">
        <f t="shared" si="6"/>
        <v>1714673859.7399998</v>
      </c>
      <c r="L147" s="187"/>
      <c r="M147" s="154"/>
    </row>
    <row r="148" spans="1:13" ht="14.25" customHeight="1">
      <c r="A148" s="108" t="s">
        <v>116</v>
      </c>
      <c r="B148" s="97"/>
      <c r="C148" s="134">
        <f>7206435498.67-(C192+C193)</f>
        <v>4853431968.49</v>
      </c>
      <c r="D148" s="238">
        <f>2372236836.62-(D192+D193)</f>
        <v>19233306.440000057</v>
      </c>
      <c r="E148" s="239"/>
      <c r="F148" s="239"/>
      <c r="G148" s="240"/>
      <c r="H148" s="238">
        <f>2334568437.45-(H192+H193)</f>
        <v>17975331.049999714</v>
      </c>
      <c r="I148" s="239"/>
      <c r="J148" s="240"/>
      <c r="K148" s="135">
        <f>1912461359.31-(K192+K193)</f>
        <v>17650399.96999979</v>
      </c>
      <c r="L148" s="187"/>
      <c r="M148" s="154"/>
    </row>
    <row r="149" spans="1:13" ht="14.25" customHeight="1">
      <c r="A149" s="108" t="s">
        <v>117</v>
      </c>
      <c r="B149" s="97"/>
      <c r="C149" s="134">
        <f>3516657686-C194</f>
        <v>3502203797.14</v>
      </c>
      <c r="D149" s="238">
        <f>1787108004.47-D194</f>
        <v>1772654115.6100001</v>
      </c>
      <c r="E149" s="239"/>
      <c r="F149" s="239"/>
      <c r="G149" s="240"/>
      <c r="H149" s="238">
        <f>1701710957.47-H194</f>
        <v>1697430106.44</v>
      </c>
      <c r="I149" s="239"/>
      <c r="J149" s="263"/>
      <c r="K149" s="186">
        <f>1701152962.74-K194</f>
        <v>1697023459.77</v>
      </c>
      <c r="L149" s="187"/>
      <c r="M149" s="154"/>
    </row>
    <row r="150" spans="1:13" ht="14.25">
      <c r="A150" s="109" t="s">
        <v>142</v>
      </c>
      <c r="B150" s="97"/>
      <c r="C150" s="134">
        <f>92291153</f>
        <v>92291153</v>
      </c>
      <c r="D150" s="238">
        <f>21282108.86</f>
        <v>21282108.86</v>
      </c>
      <c r="E150" s="239"/>
      <c r="F150" s="239"/>
      <c r="G150" s="240"/>
      <c r="H150" s="238">
        <f>21198970.65</f>
        <v>21198970.65</v>
      </c>
      <c r="I150" s="239"/>
      <c r="J150" s="240"/>
      <c r="K150" s="135">
        <f>21198970.65</f>
        <v>21198970.65</v>
      </c>
      <c r="L150" s="187"/>
      <c r="M150" s="164"/>
    </row>
    <row r="151" spans="1:12" ht="15" customHeight="1">
      <c r="A151" s="65" t="s">
        <v>143</v>
      </c>
      <c r="B151" s="101"/>
      <c r="C151" s="129">
        <f>C147+C150</f>
        <v>8447926918.629999</v>
      </c>
      <c r="D151" s="253">
        <f>D147+D150</f>
        <v>1813169530.91</v>
      </c>
      <c r="E151" s="254">
        <f>E145+E148</f>
        <v>0</v>
      </c>
      <c r="F151" s="254">
        <f>F145+F148</f>
        <v>0</v>
      </c>
      <c r="G151" s="255">
        <f>G145+G148</f>
        <v>0</v>
      </c>
      <c r="H151" s="253">
        <f>H147+H150</f>
        <v>1736604408.1399999</v>
      </c>
      <c r="I151" s="254">
        <f>I145+I148</f>
        <v>0</v>
      </c>
      <c r="J151" s="254">
        <f>J145+J148</f>
        <v>0</v>
      </c>
      <c r="K151" s="136">
        <f>K147+K150</f>
        <v>1735872830.3899999</v>
      </c>
      <c r="L151" s="63"/>
    </row>
    <row r="152" spans="1:12" ht="6" customHeight="1">
      <c r="A152" s="122"/>
      <c r="B152" s="125"/>
      <c r="C152" s="137"/>
      <c r="D152" s="138"/>
      <c r="E152" s="138"/>
      <c r="F152" s="138"/>
      <c r="G152" s="138"/>
      <c r="H152" s="138"/>
      <c r="I152" s="138"/>
      <c r="J152" s="138"/>
      <c r="K152" s="139"/>
      <c r="L152" s="63"/>
    </row>
    <row r="153" spans="1:12" ht="15" customHeight="1">
      <c r="A153" s="65" t="s">
        <v>144</v>
      </c>
      <c r="B153" s="100"/>
      <c r="C153" s="140">
        <f>C142-C151</f>
        <v>-8447926918.629999</v>
      </c>
      <c r="D153" s="264">
        <f>K142-D151</f>
        <v>-1769930638.71</v>
      </c>
      <c r="E153" s="265"/>
      <c r="F153" s="265"/>
      <c r="G153" s="266"/>
      <c r="H153" s="264">
        <f>K142-H151</f>
        <v>-1693365515.9399998</v>
      </c>
      <c r="I153" s="265"/>
      <c r="J153" s="266"/>
      <c r="K153" s="140">
        <f>K142-K151</f>
        <v>-1692633938.1899998</v>
      </c>
      <c r="L153" s="63"/>
    </row>
    <row r="154" spans="1:12" ht="15" customHeight="1">
      <c r="A154" s="122"/>
      <c r="B154" s="99"/>
      <c r="C154" s="170"/>
      <c r="D154" s="171"/>
      <c r="E154" s="171"/>
      <c r="F154" s="171"/>
      <c r="G154" s="171"/>
      <c r="H154" s="171"/>
      <c r="I154" s="171"/>
      <c r="J154" s="171"/>
      <c r="K154" s="170"/>
      <c r="L154" s="63"/>
    </row>
    <row r="155" spans="1:12" ht="15" customHeight="1">
      <c r="A155" s="188" t="s">
        <v>145</v>
      </c>
      <c r="B155" s="189"/>
      <c r="C155" s="188" t="s">
        <v>109</v>
      </c>
      <c r="D155" s="192"/>
      <c r="E155" s="192"/>
      <c r="F155" s="192"/>
      <c r="G155" s="192"/>
      <c r="H155" s="192"/>
      <c r="I155" s="192"/>
      <c r="J155" s="192"/>
      <c r="K155" s="192"/>
      <c r="L155" s="168"/>
    </row>
    <row r="156" spans="1:12" ht="15" customHeight="1">
      <c r="A156" s="190"/>
      <c r="B156" s="191"/>
      <c r="C156" s="190"/>
      <c r="D156" s="193"/>
      <c r="E156" s="193"/>
      <c r="F156" s="193"/>
      <c r="G156" s="193"/>
      <c r="H156" s="193"/>
      <c r="I156" s="193"/>
      <c r="J156" s="193"/>
      <c r="K156" s="193"/>
      <c r="L156" s="168"/>
    </row>
    <row r="157" spans="1:12" ht="15" customHeight="1">
      <c r="A157" s="179" t="s">
        <v>66</v>
      </c>
      <c r="B157" s="172"/>
      <c r="C157" s="174"/>
      <c r="D157" s="175"/>
      <c r="E157" s="175"/>
      <c r="F157" s="175"/>
      <c r="G157" s="175"/>
      <c r="H157" s="175"/>
      <c r="I157" s="175"/>
      <c r="J157" s="175"/>
      <c r="K157" s="147">
        <v>0</v>
      </c>
      <c r="L157" s="63"/>
    </row>
    <row r="158" spans="1:12" ht="15" customHeight="1">
      <c r="A158" s="180" t="s">
        <v>67</v>
      </c>
      <c r="B158" s="173"/>
      <c r="C158" s="176"/>
      <c r="D158" s="171"/>
      <c r="E158" s="171"/>
      <c r="F158" s="171"/>
      <c r="G158" s="171"/>
      <c r="H158" s="171"/>
      <c r="I158" s="171"/>
      <c r="J158" s="171"/>
      <c r="K158" s="170">
        <v>0</v>
      </c>
      <c r="L158" s="153"/>
    </row>
    <row r="159" spans="1:12" ht="15" customHeight="1">
      <c r="A159" s="181" t="s">
        <v>68</v>
      </c>
      <c r="B159" s="100"/>
      <c r="C159" s="140"/>
      <c r="D159" s="177"/>
      <c r="E159" s="177"/>
      <c r="F159" s="177"/>
      <c r="G159" s="177"/>
      <c r="H159" s="177"/>
      <c r="I159" s="177"/>
      <c r="J159" s="177"/>
      <c r="K159" s="178">
        <v>0</v>
      </c>
      <c r="L159" s="63"/>
    </row>
    <row r="160" spans="1:12" ht="6" customHeight="1">
      <c r="A160" s="122"/>
      <c r="B160" s="99"/>
      <c r="C160" s="99"/>
      <c r="D160" s="123"/>
      <c r="E160" s="123"/>
      <c r="F160" s="123"/>
      <c r="G160" s="123"/>
      <c r="H160" s="123"/>
      <c r="I160" s="123"/>
      <c r="J160" s="123"/>
      <c r="K160" s="124"/>
      <c r="L160" s="63"/>
    </row>
    <row r="161" spans="1:12" ht="15" customHeight="1">
      <c r="A161" s="197" t="s">
        <v>118</v>
      </c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63"/>
    </row>
    <row r="162" spans="1:12" ht="15" customHeight="1">
      <c r="A162" s="244" t="s">
        <v>119</v>
      </c>
      <c r="B162" s="245"/>
      <c r="C162" s="250" t="s">
        <v>87</v>
      </c>
      <c r="D162" s="267" t="s">
        <v>2</v>
      </c>
      <c r="E162" s="267"/>
      <c r="F162" s="267"/>
      <c r="G162" s="267"/>
      <c r="H162" s="267"/>
      <c r="I162" s="267"/>
      <c r="J162" s="267"/>
      <c r="K162" s="267"/>
      <c r="L162" s="63"/>
    </row>
    <row r="163" spans="1:12" ht="15" customHeight="1">
      <c r="A163" s="246"/>
      <c r="B163" s="247"/>
      <c r="C163" s="251"/>
      <c r="D163" s="242" t="str">
        <f>D16</f>
        <v>Jan a Abril 2022</v>
      </c>
      <c r="E163" s="243"/>
      <c r="F163" s="243"/>
      <c r="G163" s="243"/>
      <c r="H163" s="243"/>
      <c r="I163" s="243"/>
      <c r="J163" s="243"/>
      <c r="K163" s="243"/>
      <c r="L163" s="63"/>
    </row>
    <row r="164" spans="1:12" ht="15" customHeight="1">
      <c r="A164" s="248"/>
      <c r="B164" s="249"/>
      <c r="C164" s="54" t="s">
        <v>88</v>
      </c>
      <c r="D164" s="248" t="s">
        <v>89</v>
      </c>
      <c r="E164" s="248"/>
      <c r="F164" s="248"/>
      <c r="G164" s="248"/>
      <c r="H164" s="248"/>
      <c r="I164" s="248"/>
      <c r="J164" s="248"/>
      <c r="K164" s="248"/>
      <c r="L164" s="63"/>
    </row>
    <row r="165" spans="1:12" ht="15" customHeight="1">
      <c r="A165" s="107" t="s">
        <v>120</v>
      </c>
      <c r="B165" s="92"/>
      <c r="C165" s="128">
        <v>0</v>
      </c>
      <c r="D165" s="210"/>
      <c r="E165" s="211"/>
      <c r="F165" s="211"/>
      <c r="G165" s="211"/>
      <c r="H165" s="211"/>
      <c r="I165" s="71"/>
      <c r="J165" s="71"/>
      <c r="K165" s="130">
        <v>0</v>
      </c>
      <c r="L165" s="63"/>
    </row>
    <row r="166" spans="1:12" ht="15" customHeight="1">
      <c r="A166" s="107" t="s">
        <v>121</v>
      </c>
      <c r="B166" s="92"/>
      <c r="C166" s="128">
        <v>0</v>
      </c>
      <c r="D166" s="210"/>
      <c r="E166" s="211"/>
      <c r="F166" s="211"/>
      <c r="G166" s="211"/>
      <c r="H166" s="211"/>
      <c r="I166" s="71"/>
      <c r="J166" s="71"/>
      <c r="K166" s="130">
        <v>0</v>
      </c>
      <c r="L166" s="63"/>
    </row>
    <row r="167" spans="1:12" ht="15" customHeight="1">
      <c r="A167" s="111" t="s">
        <v>146</v>
      </c>
      <c r="B167" s="64"/>
      <c r="C167" s="129">
        <f>C165+C166</f>
        <v>0</v>
      </c>
      <c r="D167" s="225"/>
      <c r="E167" s="225"/>
      <c r="F167" s="225"/>
      <c r="G167" s="225"/>
      <c r="H167" s="225"/>
      <c r="I167" s="74"/>
      <c r="J167" s="74"/>
      <c r="K167" s="133">
        <f>K165+K166</f>
        <v>0</v>
      </c>
      <c r="L167" s="63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3"/>
    </row>
    <row r="169" spans="1:12" ht="28.5" customHeight="1">
      <c r="A169" s="217" t="s">
        <v>122</v>
      </c>
      <c r="B169" s="218"/>
      <c r="C169" s="103" t="s">
        <v>95</v>
      </c>
      <c r="D169" s="223" t="s">
        <v>45</v>
      </c>
      <c r="E169" s="199"/>
      <c r="F169" s="199"/>
      <c r="G169" s="224"/>
      <c r="H169" s="223" t="s">
        <v>96</v>
      </c>
      <c r="I169" s="199"/>
      <c r="J169" s="224"/>
      <c r="K169" s="82" t="s">
        <v>97</v>
      </c>
      <c r="L169" s="63"/>
    </row>
    <row r="170" spans="1:12" ht="14.25">
      <c r="A170" s="219"/>
      <c r="B170" s="220"/>
      <c r="C170" s="104" t="s">
        <v>3</v>
      </c>
      <c r="D170" s="212" t="str">
        <f>D43</f>
        <v>Jan a Abril 2022</v>
      </c>
      <c r="E170" s="213"/>
      <c r="F170" s="213"/>
      <c r="G170" s="214"/>
      <c r="H170" s="212" t="str">
        <f>H43</f>
        <v>Jan a Abril 2022</v>
      </c>
      <c r="I170" s="213"/>
      <c r="J170" s="214"/>
      <c r="K170" s="106" t="str">
        <f>K43</f>
        <v>Jan a Abril 2022</v>
      </c>
      <c r="L170" s="63"/>
    </row>
    <row r="171" spans="1:12" ht="15" customHeight="1">
      <c r="A171" s="221"/>
      <c r="B171" s="222"/>
      <c r="C171" s="105" t="s">
        <v>91</v>
      </c>
      <c r="D171" s="215" t="s">
        <v>92</v>
      </c>
      <c r="E171" s="200"/>
      <c r="F171" s="200"/>
      <c r="G171" s="216"/>
      <c r="H171" s="215" t="s">
        <v>93</v>
      </c>
      <c r="I171" s="200"/>
      <c r="J171" s="216"/>
      <c r="K171" s="83" t="s">
        <v>94</v>
      </c>
      <c r="L171" s="63"/>
    </row>
    <row r="172" spans="1:12" ht="15" customHeight="1">
      <c r="A172" s="109" t="s">
        <v>99</v>
      </c>
      <c r="B172" s="97"/>
      <c r="C172" s="97">
        <v>1300530430</v>
      </c>
      <c r="D172" s="201">
        <f>465854184.58</f>
        <v>465854184.58</v>
      </c>
      <c r="E172" s="202"/>
      <c r="F172" s="202"/>
      <c r="G172" s="203"/>
      <c r="H172" s="201">
        <f>465854184.58</f>
        <v>465854184.58</v>
      </c>
      <c r="I172" s="202"/>
      <c r="J172" s="203"/>
      <c r="K172" s="70">
        <f>465824985.07</f>
        <v>465824985.07</v>
      </c>
      <c r="L172" s="63"/>
    </row>
    <row r="173" spans="1:12" ht="15" customHeight="1">
      <c r="A173" s="109" t="s">
        <v>41</v>
      </c>
      <c r="B173" s="97"/>
      <c r="C173" s="96">
        <v>14768740</v>
      </c>
      <c r="D173" s="201">
        <f>4775773.08</f>
        <v>4775773.08</v>
      </c>
      <c r="E173" s="202"/>
      <c r="F173" s="202"/>
      <c r="G173" s="203"/>
      <c r="H173" s="201">
        <f>4775773.08</f>
        <v>4775773.08</v>
      </c>
      <c r="I173" s="202"/>
      <c r="J173" s="203"/>
      <c r="K173" s="70">
        <f>3757724.82</f>
        <v>3757724.82</v>
      </c>
      <c r="L173" s="63"/>
    </row>
    <row r="174" spans="1:12" ht="15" customHeight="1">
      <c r="A174" s="109" t="s">
        <v>101</v>
      </c>
      <c r="B174" s="97"/>
      <c r="C174" s="96">
        <v>0</v>
      </c>
      <c r="D174" s="204">
        <v>0</v>
      </c>
      <c r="E174" s="205"/>
      <c r="F174" s="205"/>
      <c r="G174" s="206"/>
      <c r="H174" s="204">
        <v>0</v>
      </c>
      <c r="I174" s="205"/>
      <c r="J174" s="206"/>
      <c r="K174" s="70">
        <v>0</v>
      </c>
      <c r="L174" s="63"/>
    </row>
    <row r="175" spans="1:15" ht="15" customHeight="1">
      <c r="A175" s="65" t="s">
        <v>147</v>
      </c>
      <c r="B175" s="101"/>
      <c r="C175" s="98">
        <f>C172+C173+C174</f>
        <v>1315299170</v>
      </c>
      <c r="D175" s="207">
        <f>D172+D173+D174</f>
        <v>470629957.65999997</v>
      </c>
      <c r="E175" s="208">
        <f aca="true" t="shared" si="7" ref="E175:J175">E172+E173+E174</f>
        <v>0</v>
      </c>
      <c r="F175" s="208">
        <f t="shared" si="7"/>
        <v>0</v>
      </c>
      <c r="G175" s="209">
        <f t="shared" si="7"/>
        <v>0</v>
      </c>
      <c r="H175" s="207">
        <f>H172+H173+H174</f>
        <v>470629957.65999997</v>
      </c>
      <c r="I175" s="208">
        <f t="shared" si="7"/>
        <v>0</v>
      </c>
      <c r="J175" s="209">
        <f t="shared" si="7"/>
        <v>0</v>
      </c>
      <c r="K175" s="72">
        <f>K172+K173+K174</f>
        <v>469582709.89</v>
      </c>
      <c r="L175" s="161"/>
      <c r="M175" s="12"/>
      <c r="N175" s="12"/>
      <c r="O175" s="12"/>
    </row>
    <row r="176" spans="1:15" ht="15" customHeight="1">
      <c r="A176" s="280"/>
      <c r="B176" s="281"/>
      <c r="C176" s="282"/>
      <c r="D176" s="282"/>
      <c r="E176" s="282"/>
      <c r="F176" s="282"/>
      <c r="G176" s="282"/>
      <c r="H176" s="282"/>
      <c r="I176" s="282"/>
      <c r="J176" s="282"/>
      <c r="K176" s="282"/>
      <c r="L176" s="163"/>
      <c r="M176" s="19"/>
      <c r="N176" s="19"/>
      <c r="O176" s="19"/>
    </row>
    <row r="177" spans="1:12" ht="15" customHeight="1">
      <c r="A177" s="65" t="s">
        <v>148</v>
      </c>
      <c r="B177" s="100"/>
      <c r="C177" s="73">
        <f>C167-C175</f>
        <v>-1315299170</v>
      </c>
      <c r="D177" s="268">
        <f>K167-D175</f>
        <v>-470629957.65999997</v>
      </c>
      <c r="E177" s="225"/>
      <c r="F177" s="225"/>
      <c r="G177" s="269"/>
      <c r="H177" s="268">
        <f>K167-H175</f>
        <v>-470629957.65999997</v>
      </c>
      <c r="I177" s="225"/>
      <c r="J177" s="269"/>
      <c r="K177" s="73">
        <f>K167-K175</f>
        <v>-469582709.89</v>
      </c>
      <c r="L177" s="63"/>
    </row>
    <row r="178" spans="1:12" ht="6" customHeight="1">
      <c r="A178" s="122"/>
      <c r="B178" s="99"/>
      <c r="C178" s="99"/>
      <c r="D178" s="123"/>
      <c r="E178" s="123"/>
      <c r="F178" s="123"/>
      <c r="G178" s="123"/>
      <c r="H178" s="123"/>
      <c r="I178" s="123"/>
      <c r="J178" s="123"/>
      <c r="K178" s="124"/>
      <c r="L178" s="63"/>
    </row>
    <row r="179" spans="1:12" ht="15" customHeight="1">
      <c r="A179" s="197" t="s">
        <v>123</v>
      </c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63"/>
    </row>
    <row r="180" spans="1:12" ht="15" customHeight="1">
      <c r="A180" s="244" t="s">
        <v>124</v>
      </c>
      <c r="B180" s="245"/>
      <c r="C180" s="250" t="s">
        <v>87</v>
      </c>
      <c r="D180" s="267" t="s">
        <v>2</v>
      </c>
      <c r="E180" s="267"/>
      <c r="F180" s="267"/>
      <c r="G180" s="267"/>
      <c r="H180" s="267"/>
      <c r="I180" s="267"/>
      <c r="J180" s="267"/>
      <c r="K180" s="267"/>
      <c r="L180" s="63"/>
    </row>
    <row r="181" spans="1:12" ht="15" customHeight="1">
      <c r="A181" s="246"/>
      <c r="B181" s="247"/>
      <c r="C181" s="251"/>
      <c r="D181" s="242" t="str">
        <f>D16</f>
        <v>Jan a Abril 2022</v>
      </c>
      <c r="E181" s="243"/>
      <c r="F181" s="243"/>
      <c r="G181" s="243"/>
      <c r="H181" s="243"/>
      <c r="I181" s="243"/>
      <c r="J181" s="243"/>
      <c r="K181" s="243"/>
      <c r="L181" s="63"/>
    </row>
    <row r="182" spans="1:12" ht="15" customHeight="1">
      <c r="A182" s="248"/>
      <c r="B182" s="249"/>
      <c r="C182" s="54" t="s">
        <v>88</v>
      </c>
      <c r="D182" s="248" t="s">
        <v>89</v>
      </c>
      <c r="E182" s="248"/>
      <c r="F182" s="248"/>
      <c r="G182" s="248"/>
      <c r="H182" s="248"/>
      <c r="I182" s="248"/>
      <c r="J182" s="248"/>
      <c r="K182" s="248"/>
      <c r="L182" s="63"/>
    </row>
    <row r="183" spans="1:12" ht="15" customHeight="1">
      <c r="A183" s="107" t="s">
        <v>125</v>
      </c>
      <c r="B183" s="92"/>
      <c r="C183" s="128">
        <v>0</v>
      </c>
      <c r="D183" s="278"/>
      <c r="E183" s="279"/>
      <c r="F183" s="279"/>
      <c r="G183" s="279"/>
      <c r="H183" s="279"/>
      <c r="I183" s="130"/>
      <c r="J183" s="130"/>
      <c r="K183" s="130">
        <v>207862056.38</v>
      </c>
      <c r="L183" s="63"/>
    </row>
    <row r="184" spans="1:12" ht="15" customHeight="1">
      <c r="A184" s="107" t="s">
        <v>126</v>
      </c>
      <c r="B184" s="92"/>
      <c r="C184" s="128">
        <v>0</v>
      </c>
      <c r="D184" s="142"/>
      <c r="E184" s="127"/>
      <c r="F184" s="127"/>
      <c r="G184" s="127"/>
      <c r="H184" s="127"/>
      <c r="I184" s="130"/>
      <c r="J184" s="130"/>
      <c r="K184" s="130">
        <v>77332866.09</v>
      </c>
      <c r="L184" s="63"/>
    </row>
    <row r="185" spans="1:12" ht="15" customHeight="1">
      <c r="A185" s="107" t="s">
        <v>127</v>
      </c>
      <c r="B185" s="92"/>
      <c r="C185" s="128">
        <v>0</v>
      </c>
      <c r="D185" s="142"/>
      <c r="E185" s="127"/>
      <c r="F185" s="127"/>
      <c r="G185" s="127"/>
      <c r="H185" s="127"/>
      <c r="I185" s="130"/>
      <c r="J185" s="130"/>
      <c r="K185" s="130">
        <v>108383127.18</v>
      </c>
      <c r="L185" s="63"/>
    </row>
    <row r="186" spans="1:12" ht="15" customHeight="1">
      <c r="A186" s="107" t="s">
        <v>128</v>
      </c>
      <c r="B186" s="92"/>
      <c r="C186" s="128">
        <v>0</v>
      </c>
      <c r="D186" s="278"/>
      <c r="E186" s="279"/>
      <c r="F186" s="279"/>
      <c r="G186" s="279"/>
      <c r="H186" s="279"/>
      <c r="I186" s="130"/>
      <c r="J186" s="130"/>
      <c r="K186" s="130">
        <v>6067592.12</v>
      </c>
      <c r="L186" s="63"/>
    </row>
    <row r="187" spans="1:14" ht="15" customHeight="1">
      <c r="A187" s="111" t="s">
        <v>149</v>
      </c>
      <c r="B187" s="64"/>
      <c r="C187" s="129">
        <f>C183+C184+C185+C186</f>
        <v>0</v>
      </c>
      <c r="D187" s="265"/>
      <c r="E187" s="265"/>
      <c r="F187" s="265"/>
      <c r="G187" s="265"/>
      <c r="H187" s="265"/>
      <c r="I187" s="133"/>
      <c r="J187" s="133"/>
      <c r="K187" s="133">
        <f>K183+K184+K185+K186</f>
        <v>399645641.77000004</v>
      </c>
      <c r="L187" s="63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3"/>
      <c r="M188" s="12"/>
      <c r="N188" s="12"/>
    </row>
    <row r="189" spans="1:14" ht="28.5" customHeight="1">
      <c r="A189" s="217" t="s">
        <v>131</v>
      </c>
      <c r="B189" s="218"/>
      <c r="C189" s="103" t="s">
        <v>95</v>
      </c>
      <c r="D189" s="223" t="s">
        <v>45</v>
      </c>
      <c r="E189" s="199"/>
      <c r="F189" s="199"/>
      <c r="G189" s="224"/>
      <c r="H189" s="223" t="s">
        <v>96</v>
      </c>
      <c r="I189" s="199"/>
      <c r="J189" s="224"/>
      <c r="K189" s="82" t="s">
        <v>97</v>
      </c>
      <c r="L189" s="63"/>
      <c r="M189" s="12"/>
      <c r="N189" s="12"/>
    </row>
    <row r="190" spans="1:12" ht="15" customHeight="1">
      <c r="A190" s="219"/>
      <c r="B190" s="220"/>
      <c r="C190" s="104" t="s">
        <v>3</v>
      </c>
      <c r="D190" s="212" t="str">
        <f>D43</f>
        <v>Jan a Abril 2022</v>
      </c>
      <c r="E190" s="213"/>
      <c r="F190" s="213"/>
      <c r="G190" s="214"/>
      <c r="H190" s="212" t="str">
        <f>H43</f>
        <v>Jan a Abril 2022</v>
      </c>
      <c r="I190" s="213"/>
      <c r="J190" s="214"/>
      <c r="K190" s="106" t="str">
        <f>K43</f>
        <v>Jan a Abril 2022</v>
      </c>
      <c r="L190" s="63"/>
    </row>
    <row r="191" spans="1:12" ht="15" customHeight="1">
      <c r="A191" s="221"/>
      <c r="B191" s="222"/>
      <c r="C191" s="105" t="s">
        <v>91</v>
      </c>
      <c r="D191" s="215" t="s">
        <v>92</v>
      </c>
      <c r="E191" s="200"/>
      <c r="F191" s="200"/>
      <c r="G191" s="216"/>
      <c r="H191" s="215" t="s">
        <v>93</v>
      </c>
      <c r="I191" s="200"/>
      <c r="J191" s="216"/>
      <c r="K191" s="83" t="s">
        <v>94</v>
      </c>
      <c r="L191" s="63"/>
    </row>
    <row r="192" spans="1:12" ht="15" customHeight="1">
      <c r="A192" s="109" t="s">
        <v>129</v>
      </c>
      <c r="B192" s="97"/>
      <c r="C192" s="134">
        <v>1905342326.06</v>
      </c>
      <c r="D192" s="238">
        <f>1905342326.06</f>
        <v>1905342326.06</v>
      </c>
      <c r="E192" s="239"/>
      <c r="F192" s="239"/>
      <c r="G192" s="240"/>
      <c r="H192" s="238">
        <f>1869144646.56</f>
        <v>1869144646.56</v>
      </c>
      <c r="I192" s="239"/>
      <c r="J192" s="240"/>
      <c r="K192" s="135">
        <f>1534756529.46</f>
        <v>1534756529.46</v>
      </c>
      <c r="L192" s="63"/>
    </row>
    <row r="193" spans="1:12" ht="15" customHeight="1">
      <c r="A193" s="109" t="s">
        <v>41</v>
      </c>
      <c r="B193" s="97"/>
      <c r="C193" s="131">
        <v>447661204.12</v>
      </c>
      <c r="D193" s="238">
        <f>447661204.12</f>
        <v>447661204.12</v>
      </c>
      <c r="E193" s="239"/>
      <c r="F193" s="239"/>
      <c r="G193" s="240"/>
      <c r="H193" s="238">
        <f>447448459.84</f>
        <v>447448459.84</v>
      </c>
      <c r="I193" s="239"/>
      <c r="J193" s="240"/>
      <c r="K193" s="135">
        <f>360054429.88</f>
        <v>360054429.88</v>
      </c>
      <c r="L193" s="63"/>
    </row>
    <row r="194" spans="1:12" ht="15" customHeight="1">
      <c r="A194" s="109" t="s">
        <v>130</v>
      </c>
      <c r="B194" s="97"/>
      <c r="C194" s="131">
        <v>14453888.86</v>
      </c>
      <c r="D194" s="256">
        <f>14453888.86</f>
        <v>14453888.86</v>
      </c>
      <c r="E194" s="257"/>
      <c r="F194" s="257"/>
      <c r="G194" s="258"/>
      <c r="H194" s="256">
        <f>4280851.03</f>
        <v>4280851.03</v>
      </c>
      <c r="I194" s="257"/>
      <c r="J194" s="258"/>
      <c r="K194" s="135">
        <f>4129502.97</f>
        <v>4129502.97</v>
      </c>
      <c r="L194" s="63"/>
    </row>
    <row r="195" spans="1:16" ht="15" customHeight="1">
      <c r="A195" s="65" t="s">
        <v>150</v>
      </c>
      <c r="B195" s="101"/>
      <c r="C195" s="147">
        <f aca="true" t="shared" si="8" ref="C195:K195">C192+C193+C194</f>
        <v>2367457419.04</v>
      </c>
      <c r="D195" s="253">
        <f t="shared" si="8"/>
        <v>2367457419.04</v>
      </c>
      <c r="E195" s="254">
        <f t="shared" si="8"/>
        <v>0</v>
      </c>
      <c r="F195" s="254">
        <f t="shared" si="8"/>
        <v>0</v>
      </c>
      <c r="G195" s="255">
        <f t="shared" si="8"/>
        <v>0</v>
      </c>
      <c r="H195" s="253">
        <f t="shared" si="8"/>
        <v>2320873957.4300003</v>
      </c>
      <c r="I195" s="254">
        <f t="shared" si="8"/>
        <v>0</v>
      </c>
      <c r="J195" s="255">
        <f t="shared" si="8"/>
        <v>0</v>
      </c>
      <c r="K195" s="148">
        <f t="shared" si="8"/>
        <v>1898940462.3100002</v>
      </c>
      <c r="L195" s="161"/>
      <c r="M195" s="12"/>
      <c r="N195" s="12"/>
      <c r="O195" s="12"/>
      <c r="P195" s="299"/>
    </row>
    <row r="196" spans="1:15" ht="6" customHeight="1">
      <c r="A196" s="145"/>
      <c r="B196" s="146"/>
      <c r="C196" s="137"/>
      <c r="D196" s="137"/>
      <c r="E196" s="137"/>
      <c r="F196" s="137"/>
      <c r="G196" s="137"/>
      <c r="H196" s="137"/>
      <c r="I196" s="137"/>
      <c r="J196" s="137"/>
      <c r="K196" s="137"/>
      <c r="L196" s="161"/>
      <c r="M196" s="12"/>
      <c r="N196" s="12"/>
      <c r="O196" s="12"/>
    </row>
    <row r="197" spans="1:15" ht="15" customHeight="1">
      <c r="A197" s="65" t="s">
        <v>151</v>
      </c>
      <c r="B197" s="100"/>
      <c r="C197" s="140">
        <f>C187-C195</f>
        <v>-2367457419.04</v>
      </c>
      <c r="D197" s="264">
        <f>K187-D195</f>
        <v>-1967811777.27</v>
      </c>
      <c r="E197" s="265"/>
      <c r="F197" s="265"/>
      <c r="G197" s="266"/>
      <c r="H197" s="264">
        <f>K187-H195</f>
        <v>-1921228315.6600003</v>
      </c>
      <c r="I197" s="265"/>
      <c r="J197" s="266"/>
      <c r="K197" s="140">
        <f>K187-K195</f>
        <v>-1499294820.5400002</v>
      </c>
      <c r="L197" s="161"/>
      <c r="M197" s="12"/>
      <c r="N197" s="12"/>
      <c r="O197" s="12"/>
    </row>
    <row r="198" spans="1:15" ht="14.25">
      <c r="A198" s="29" t="s">
        <v>77</v>
      </c>
      <c r="B198" s="53"/>
      <c r="C198" s="29"/>
      <c r="D198" s="29"/>
      <c r="E198" s="29"/>
      <c r="F198" s="29"/>
      <c r="G198" s="29"/>
      <c r="H198" s="29"/>
      <c r="I198" s="29"/>
      <c r="J198" s="29"/>
      <c r="K198" s="57" t="s">
        <v>79</v>
      </c>
      <c r="L198" s="162"/>
      <c r="M198" s="12"/>
      <c r="N198" s="12"/>
      <c r="O198" s="12"/>
    </row>
    <row r="199" spans="1:15" ht="30" customHeight="1">
      <c r="A199" s="283" t="s">
        <v>78</v>
      </c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162"/>
      <c r="M199" s="12"/>
      <c r="N199" s="12"/>
      <c r="O199" s="12"/>
    </row>
    <row r="200" spans="1:12" ht="14.25" customHeight="1">
      <c r="A200" s="283" t="s">
        <v>132</v>
      </c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0"/>
    </row>
    <row r="201" spans="1:11" ht="14.25">
      <c r="A201" s="283"/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4.25">
      <c r="A203" s="29"/>
      <c r="B203" s="29"/>
      <c r="C203" s="75"/>
      <c r="D203" s="29"/>
      <c r="E203" s="29"/>
      <c r="F203" s="29"/>
      <c r="G203" s="29"/>
      <c r="H203" s="29"/>
      <c r="I203" s="29"/>
      <c r="J203" s="29"/>
      <c r="K203" s="26"/>
    </row>
    <row r="204" spans="1:11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4.25">
      <c r="A208" s="56" t="s">
        <v>46</v>
      </c>
      <c r="B208" s="259" t="s">
        <v>71</v>
      </c>
      <c r="C208" s="259"/>
      <c r="D208" s="259"/>
      <c r="E208" s="259"/>
      <c r="F208" s="29"/>
      <c r="G208" s="241" t="s">
        <v>152</v>
      </c>
      <c r="H208" s="241"/>
      <c r="I208" s="241"/>
      <c r="J208" s="241"/>
      <c r="K208" s="241"/>
    </row>
    <row r="209" spans="1:11" ht="14.25">
      <c r="A209" s="56" t="s">
        <v>47</v>
      </c>
      <c r="B209" s="259" t="s">
        <v>72</v>
      </c>
      <c r="C209" s="259"/>
      <c r="D209" s="259"/>
      <c r="E209" s="259"/>
      <c r="F209" s="29"/>
      <c r="G209" s="241" t="s">
        <v>153</v>
      </c>
      <c r="H209" s="241"/>
      <c r="I209" s="241"/>
      <c r="J209" s="241"/>
      <c r="K209" s="241"/>
    </row>
    <row r="210" spans="1:11" ht="14.25">
      <c r="A210" s="56" t="s">
        <v>48</v>
      </c>
      <c r="B210" s="259" t="s">
        <v>73</v>
      </c>
      <c r="C210" s="259"/>
      <c r="D210" s="259"/>
      <c r="E210" s="259"/>
      <c r="F210" s="29"/>
      <c r="G210" s="260" t="s">
        <v>154</v>
      </c>
      <c r="H210" s="260"/>
      <c r="I210" s="260"/>
      <c r="J210" s="260"/>
      <c r="K210" s="260"/>
    </row>
    <row r="211" spans="1:11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8">
    <mergeCell ref="L144:M146"/>
    <mergeCell ref="L87:N89"/>
    <mergeCell ref="L80:R80"/>
    <mergeCell ref="D51:G51"/>
    <mergeCell ref="I73:K73"/>
    <mergeCell ref="D75:K75"/>
    <mergeCell ref="D77:K77"/>
    <mergeCell ref="D114:F114"/>
    <mergeCell ref="D141:H141"/>
    <mergeCell ref="L138:L142"/>
    <mergeCell ref="A52:K52"/>
    <mergeCell ref="D88:H88"/>
    <mergeCell ref="I125:K125"/>
    <mergeCell ref="D50:G50"/>
    <mergeCell ref="A74:K74"/>
    <mergeCell ref="D73:F73"/>
    <mergeCell ref="A118:K118"/>
    <mergeCell ref="A120:K120"/>
    <mergeCell ref="A121:K121"/>
    <mergeCell ref="A122:K122"/>
    <mergeCell ref="L71:M71"/>
    <mergeCell ref="A75:B77"/>
    <mergeCell ref="A126:B127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A189:B191"/>
    <mergeCell ref="D189:G189"/>
    <mergeCell ref="H189:J189"/>
    <mergeCell ref="D190:G190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179:K179"/>
    <mergeCell ref="A180:B182"/>
    <mergeCell ref="C180:C181"/>
    <mergeCell ref="D180:K180"/>
    <mergeCell ref="D181:K181"/>
    <mergeCell ref="D182:K182"/>
    <mergeCell ref="D173:G173"/>
    <mergeCell ref="H173:J173"/>
    <mergeCell ref="D174:G174"/>
    <mergeCell ref="H174:J174"/>
    <mergeCell ref="D175:G175"/>
    <mergeCell ref="H175:J175"/>
    <mergeCell ref="D87:H87"/>
    <mergeCell ref="D142:H142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29:H29"/>
    <mergeCell ref="D31:H31"/>
    <mergeCell ref="D32:H32"/>
    <mergeCell ref="D149:G149"/>
    <mergeCell ref="D92:H92"/>
    <mergeCell ref="C75:C76"/>
    <mergeCell ref="D34:H34"/>
    <mergeCell ref="D48:G48"/>
    <mergeCell ref="D49:G49"/>
    <mergeCell ref="H48:J48"/>
    <mergeCell ref="D53:G53"/>
    <mergeCell ref="H53:J53"/>
    <mergeCell ref="I117:K117"/>
    <mergeCell ref="A162:B164"/>
    <mergeCell ref="C162:C163"/>
    <mergeCell ref="D162:K162"/>
    <mergeCell ref="D163:K163"/>
    <mergeCell ref="D164:K164"/>
    <mergeCell ref="D33:H33"/>
    <mergeCell ref="D151:G151"/>
    <mergeCell ref="H151:J151"/>
    <mergeCell ref="D150:G150"/>
    <mergeCell ref="H150:J150"/>
    <mergeCell ref="D148:G148"/>
    <mergeCell ref="H148:J148"/>
    <mergeCell ref="D90:H90"/>
    <mergeCell ref="D112:G112"/>
    <mergeCell ref="H112:J112"/>
    <mergeCell ref="H108:J108"/>
    <mergeCell ref="D109:G109"/>
    <mergeCell ref="H107:J107"/>
    <mergeCell ref="H146:J146"/>
    <mergeCell ref="D147:G147"/>
    <mergeCell ref="B210:E210"/>
    <mergeCell ref="G210:K210"/>
    <mergeCell ref="G209:K209"/>
    <mergeCell ref="B208:E208"/>
    <mergeCell ref="B209:E209"/>
    <mergeCell ref="H114:I114"/>
    <mergeCell ref="J114:K114"/>
    <mergeCell ref="H149:J149"/>
    <mergeCell ref="D153:G153"/>
    <mergeCell ref="H153:J153"/>
    <mergeCell ref="D139:K139"/>
    <mergeCell ref="D140:K140"/>
    <mergeCell ref="D110:G110"/>
    <mergeCell ref="H110:J110"/>
    <mergeCell ref="H109:J109"/>
    <mergeCell ref="D108:G108"/>
    <mergeCell ref="H147:J147"/>
    <mergeCell ref="D106:G106"/>
    <mergeCell ref="A144:B146"/>
    <mergeCell ref="D144:G144"/>
    <mergeCell ref="H144:J144"/>
    <mergeCell ref="D145:G145"/>
    <mergeCell ref="H145:J145"/>
    <mergeCell ref="D146:G146"/>
    <mergeCell ref="C126:K127"/>
    <mergeCell ref="H106:J106"/>
    <mergeCell ref="D107:G107"/>
    <mergeCell ref="G208:K208"/>
    <mergeCell ref="D76:K76"/>
    <mergeCell ref="D104:G104"/>
    <mergeCell ref="H104:J104"/>
    <mergeCell ref="D105:G105"/>
    <mergeCell ref="A137:K137"/>
    <mergeCell ref="A138:B140"/>
    <mergeCell ref="C138:C139"/>
    <mergeCell ref="A161:K161"/>
    <mergeCell ref="H105:J105"/>
    <mergeCell ref="D97:H97"/>
    <mergeCell ref="D98:H98"/>
    <mergeCell ref="D103:G103"/>
    <mergeCell ref="H103:J103"/>
    <mergeCell ref="D95:H95"/>
    <mergeCell ref="D99:H99"/>
    <mergeCell ref="D86:H86"/>
    <mergeCell ref="D81:H81"/>
    <mergeCell ref="A101:B103"/>
    <mergeCell ref="D101:G101"/>
    <mergeCell ref="H101:J101"/>
    <mergeCell ref="D102:G102"/>
    <mergeCell ref="H102:J102"/>
    <mergeCell ref="D89:H89"/>
    <mergeCell ref="D93:H93"/>
    <mergeCell ref="D96:H96"/>
    <mergeCell ref="C61:K62"/>
    <mergeCell ref="A68:B69"/>
    <mergeCell ref="C68:K69"/>
    <mergeCell ref="D80:H80"/>
    <mergeCell ref="D84:H84"/>
    <mergeCell ref="D85:H85"/>
    <mergeCell ref="D79:H79"/>
    <mergeCell ref="D91:H91"/>
    <mergeCell ref="A42:B44"/>
    <mergeCell ref="D42:G42"/>
    <mergeCell ref="H42:J42"/>
    <mergeCell ref="D40:H40"/>
    <mergeCell ref="H44:J44"/>
    <mergeCell ref="H47:J47"/>
    <mergeCell ref="H43:J43"/>
    <mergeCell ref="H45:J45"/>
    <mergeCell ref="H46:J46"/>
    <mergeCell ref="H49:J49"/>
    <mergeCell ref="H50:J50"/>
    <mergeCell ref="H51:J51"/>
    <mergeCell ref="D30:H30"/>
    <mergeCell ref="D45:G45"/>
    <mergeCell ref="D36:H36"/>
    <mergeCell ref="D43:G43"/>
    <mergeCell ref="D44:G44"/>
    <mergeCell ref="L147:L150"/>
    <mergeCell ref="A131:B132"/>
    <mergeCell ref="C131:K132"/>
    <mergeCell ref="A155:B156"/>
    <mergeCell ref="C155:K156"/>
    <mergeCell ref="A55:B55"/>
    <mergeCell ref="C55:K55"/>
    <mergeCell ref="A58:B58"/>
    <mergeCell ref="C58:K58"/>
    <mergeCell ref="A61:B62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90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91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90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91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2022-03-17T19:49:33Z</cp:lastPrinted>
  <dcterms:created xsi:type="dcterms:W3CDTF">2011-09-16T14:41:22Z</dcterms:created>
  <dcterms:modified xsi:type="dcterms:W3CDTF">2022-05-25T14:35:05Z</dcterms:modified>
  <cp:category/>
  <cp:version/>
  <cp:contentType/>
  <cp:contentStatus/>
</cp:coreProperties>
</file>