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48" windowWidth="10920" windowHeight="7200" tabRatio="934" activeTab="0"/>
  </bookViews>
  <sheets>
    <sheet name="Anexo 4" sheetId="1" r:id="rId1"/>
    <sheet name="Plan3" sheetId="2" state="hidden" r:id="rId2"/>
  </sheets>
  <definedNames>
    <definedName name="_xlnm.Print_Area" localSheetId="0">'Anexo 4'!$A$1:$K$199</definedName>
  </definedNames>
  <calcPr fullCalcOnLoad="1"/>
</workbook>
</file>

<file path=xl/sharedStrings.xml><?xml version="1.0" encoding="utf-8"?>
<sst xmlns="http://schemas.openxmlformats.org/spreadsheetml/2006/main" count="298" uniqueCount="154">
  <si>
    <t>RELATÓRIO RESUMIDO DA EXECUÇÃO ORÇAMENTÁRIA</t>
  </si>
  <si>
    <t>ORÇAMENTO DA SEGURIDADE SOCIAL</t>
  </si>
  <si>
    <t>RECEITAS REALIZADAS</t>
  </si>
  <si>
    <t>ATUALIZADA</t>
  </si>
  <si>
    <t>RESERVA ORÇAMENTÁRIA DO RPPS</t>
  </si>
  <si>
    <t>PREVISÃO ORÇAMENTÁRIA</t>
  </si>
  <si>
    <t>BENS E DIREITOS DO RPPS</t>
  </si>
  <si>
    <t>GOVERNO DO ESTADO DO RIO DE JANEIRO</t>
  </si>
  <si>
    <t>DEMONSTRATIVO DAS RECEITAS E DESPESAS PREVIDENCIÁRIAS DO REGIME PRÓPRIO DOS SERVIDORES PÚBLICOS</t>
  </si>
  <si>
    <t>Continuação</t>
  </si>
  <si>
    <t>RREO - Anexo 4 (LRF, Art. 53, inciso II)</t>
  </si>
  <si>
    <t>Receita de Serviços</t>
  </si>
  <si>
    <t>Alienação de Bens, Direitos e Ativos</t>
  </si>
  <si>
    <t>Amortização de Empréstimos</t>
  </si>
  <si>
    <t>Elem. Desp.</t>
  </si>
  <si>
    <t>TIT ELEMENTO</t>
  </si>
  <si>
    <t>Sub. Elem.</t>
  </si>
  <si>
    <t>TIT SUBELEM</t>
  </si>
  <si>
    <t>DOTADO INIC.</t>
  </si>
  <si>
    <t>EMP. LIQUI.</t>
  </si>
  <si>
    <t xml:space="preserve"> </t>
  </si>
  <si>
    <t>339001</t>
  </si>
  <si>
    <t>Aposentadorias e Reformas</t>
  </si>
  <si>
    <t>339003</t>
  </si>
  <si>
    <t>Pensões do RPPS e do Militar</t>
  </si>
  <si>
    <t>33900101</t>
  </si>
  <si>
    <t>Proventos Pessoal Civil</t>
  </si>
  <si>
    <t>33900106</t>
  </si>
  <si>
    <t>13º Salário - Inativo Civil</t>
  </si>
  <si>
    <t>33900121</t>
  </si>
  <si>
    <t>Proventos Pessoal Militar</t>
  </si>
  <si>
    <t>33900126</t>
  </si>
  <si>
    <t>13º Salário - Inativo Militar</t>
  </si>
  <si>
    <t>33900301</t>
  </si>
  <si>
    <t>Pensões Ordinárias - Civil</t>
  </si>
  <si>
    <t>33900303</t>
  </si>
  <si>
    <t>13º Salário aos Pensionistas - Civil</t>
  </si>
  <si>
    <t>33900304</t>
  </si>
  <si>
    <t>13° Salário aos Pensionistas - Militar.</t>
  </si>
  <si>
    <t>33900306</t>
  </si>
  <si>
    <t>Outras Pensões - Militar.</t>
  </si>
  <si>
    <t>Reformas</t>
  </si>
  <si>
    <t>Pensões</t>
  </si>
  <si>
    <t>Dot. Atualizada - Civil</t>
  </si>
  <si>
    <t>Dot. Atualizada - Civil - Aposentadoria</t>
  </si>
  <si>
    <t>APORTES REALIZADOS</t>
  </si>
  <si>
    <t>DESPESAS EMPENHADAS</t>
  </si>
  <si>
    <t>Renato Ferreira Costa</t>
  </si>
  <si>
    <t>Coordenador - ID: 4.284.985-3</t>
  </si>
  <si>
    <t>Contador - CRC-RJ-097281/O-6</t>
  </si>
  <si>
    <t>RECEITAS CORRENTES (I)</t>
  </si>
  <si>
    <t xml:space="preserve">Receita de Contribuições dos Segurados </t>
  </si>
  <si>
    <t xml:space="preserve">Ativo </t>
  </si>
  <si>
    <t xml:space="preserve">Inativo </t>
  </si>
  <si>
    <t xml:space="preserve">Pensionista </t>
  </si>
  <si>
    <t>Receita Patrimonial</t>
  </si>
  <si>
    <t>Receitas Imobiliárias</t>
  </si>
  <si>
    <t>Receitas de Valores Mobiliários</t>
  </si>
  <si>
    <t>Outras Receitas Patrimoniais</t>
  </si>
  <si>
    <t>Outras Receitas Correntes</t>
  </si>
  <si>
    <t>Demais Receitas Correntes</t>
  </si>
  <si>
    <t>Outras Receitas de Capital</t>
  </si>
  <si>
    <t>RECURSOS RPPS ARRECADADOS EM EXERCÍCIOS ANTERIORES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</si>
  <si>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</si>
  <si>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</si>
  <si>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</si>
  <si>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</si>
  <si>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Caixa e Equivalentes de Caixa</t>
  </si>
  <si>
    <t>Investimentos e Aplicações</t>
  </si>
  <si>
    <t>Outros Bens e Direitos</t>
  </si>
  <si>
    <t>Recursos para Cobertura de Insuficiências Financeiras</t>
  </si>
  <si>
    <t>Recursos para Formação de Reserva</t>
  </si>
  <si>
    <t>Ronald Marcio G. Rodrigues</t>
  </si>
  <si>
    <t>Superintendente - ID: 1.943.584-3</t>
  </si>
  <si>
    <t>Contador - CRC-RJ-079208/O-8</t>
  </si>
  <si>
    <t>RECEITAS DA ADMINISTRAÇÃO - RPPS</t>
  </si>
  <si>
    <t>DESPESAS DA ADMINISTRAÇÃO - RPPS</t>
  </si>
  <si>
    <t>Continua (1/2)</t>
  </si>
  <si>
    <t>FONTE: Siafe-Rio - Secretaria de Estado de Fazenda.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</si>
  <si>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Como a Portaria MPS 746/2011 determina que os recursos provenientes desses aportes devem permanecer aplicados, no mínimo, por 5 (cinco) anos, essa receita não deverá compor o total das receitas previdenciárias do período de apuração.</t>
    </r>
  </si>
  <si>
    <t>(2/2)</t>
  </si>
  <si>
    <t>RECEITAS DE CAPITAL (III)</t>
  </si>
  <si>
    <t>REGIME PRÓPRIO DE PREVIDÊNCIA DOS SERVIDORES - RPPS</t>
  </si>
  <si>
    <t>FUNDO EM CAPITALIZAÇÃO (PLANO PREVIDENCIÁRIO)</t>
  </si>
  <si>
    <t>Compensação Financeira entre os regimes</t>
  </si>
  <si>
    <r>
      <t>Aportes Periódicos para Amortização de Déficit Atuarial do RPPS (II)</t>
    </r>
    <r>
      <rPr>
        <vertAlign val="superscript"/>
        <sz val="10"/>
        <rFont val="Times New Roman"/>
        <family val="1"/>
      </rPr>
      <t>1</t>
    </r>
  </si>
  <si>
    <t>TOTAL DAS RECEITAS DO FUNDO EM CAPITALIZAÇÃO - (IV) = (I + III - II)</t>
  </si>
  <si>
    <t>RECEITAS PREVIDENCIÁRIAS - RPPS (FUNDO EM CAPITALIZAÇÃO)</t>
  </si>
  <si>
    <t>PREVISÃO ATUALIZADA</t>
  </si>
  <si>
    <t>(a)</t>
  </si>
  <si>
    <t>(b)</t>
  </si>
  <si>
    <t>DESPESAS PREVIDENCIÁRIAS - RPPS (FUNDO EM CAPITALIZAÇÃO)</t>
  </si>
  <si>
    <t>(c)</t>
  </si>
  <si>
    <t>(d)</t>
  </si>
  <si>
    <t>(e)</t>
  </si>
  <si>
    <t>(f)</t>
  </si>
  <si>
    <t>DOTAÇÃO</t>
  </si>
  <si>
    <t>DESPESAS                                    LIQUIDADAS</t>
  </si>
  <si>
    <t>DEPESAS                       PAGAS</t>
  </si>
  <si>
    <t>Benefícios</t>
  </si>
  <si>
    <t>Aposentadorias</t>
  </si>
  <si>
    <t>Pensões por Morte</t>
  </si>
  <si>
    <t>Outras Despesas Previdenciárias</t>
  </si>
  <si>
    <t>Demais Despesas Previdenciárias</t>
  </si>
  <si>
    <t>TOTAL DAS DESPESAS DO FUNDO EM CAPITALIZAÇÃO (V)</t>
  </si>
  <si>
    <t>Ativo</t>
  </si>
  <si>
    <t>Receita de Contribuições Patronais</t>
  </si>
  <si>
    <r>
      <t>RESULTADO PREVIDENCIÁRIO - FUNDO EM CAPITALIZAÇÃO (VI) = (IV – V)</t>
    </r>
    <r>
      <rPr>
        <b/>
        <vertAlign val="superscript"/>
        <sz val="10"/>
        <rFont val="Times New Roman"/>
        <family val="1"/>
      </rPr>
      <t>2</t>
    </r>
  </si>
  <si>
    <t>VALOR</t>
  </si>
  <si>
    <t>APORTES DE RECURSOS PARA O FUNDO EM CAPITALIZAÇÃO DO RPPS</t>
  </si>
  <si>
    <t>SALDO ATUAL</t>
  </si>
  <si>
    <t>FUNDO EM REPARTIÇÃO (PLANO FINANCEIRO)</t>
  </si>
  <si>
    <t>RECEITAS PREVIDENCIÁRIAS - RPPS (FUNDO EM REPARTIÇÃO)</t>
  </si>
  <si>
    <t>TOTAL DAS RECEITAS DO FUNDO EM REPARTIÇÃO (VII)</t>
  </si>
  <si>
    <t>DESPESAS PREVIDENCIÁRIAS - RPPS (FUNDO EM REPARTIÇÃO)</t>
  </si>
  <si>
    <t xml:space="preserve">TOTAL DAS DESPESAS DO FUNDO EM REPARTIÇÃO (VIII) </t>
  </si>
  <si>
    <r>
      <t>RESULTADO PREVIDENCIÁRIO - FUNDO EM REPARTIÇÃO (IX) = (VII - VIII)</t>
    </r>
    <r>
      <rPr>
        <b/>
        <vertAlign val="superscript"/>
        <sz val="10"/>
        <rFont val="Times New Roman"/>
        <family val="1"/>
      </rPr>
      <t>2</t>
    </r>
  </si>
  <si>
    <t>APORTES DE RECURSOS PARA O FUNDO EM REPARTIÇÃO DO RPPS</t>
  </si>
  <si>
    <t>ADMINISTRAÇÃO DO REGIME PRÓPRIO DE PREVIDÊNCIA DOS SERVIDORES - RPPS</t>
  </si>
  <si>
    <t>Receitas Correntes</t>
  </si>
  <si>
    <t>TOTAL DAS RECEITAS DA ADMINISTRAÇÃO RPPS - (X)</t>
  </si>
  <si>
    <t>TOTAL DAS DESPESAS DA ADMINISTRAÇÃO RPPS (XI)</t>
  </si>
  <si>
    <t>Despesas Correntes</t>
  </si>
  <si>
    <t>Pessoal e Encargos Sociais</t>
  </si>
  <si>
    <t>Demais Despesas Correntes</t>
  </si>
  <si>
    <t>Despesas de Capital</t>
  </si>
  <si>
    <r>
      <t>RESULTADO DA ADMINISTRAÇÃO RPPS (XII) = (X – XI)</t>
    </r>
    <r>
      <rPr>
        <b/>
        <vertAlign val="superscript"/>
        <sz val="10"/>
        <rFont val="Times New Roman"/>
        <family val="1"/>
      </rPr>
      <t>2</t>
    </r>
  </si>
  <si>
    <t>BENEFÍCIOS PREVIDENCIÁRIOS MANTIDOS PELO TESOURO</t>
  </si>
  <si>
    <t>RECEITAS PREVIDENCIÁRIAS (BENEFÍCIOS MANTIDOS PELO TESOURO)</t>
  </si>
  <si>
    <t>Contribuições dos Servidores</t>
  </si>
  <si>
    <t xml:space="preserve">Demais Receitas Previdenciárias </t>
  </si>
  <si>
    <t>TOTAL DAS RECEITAS  (BENEFÍCIOS MANTIDOS PELO TESOURO) (XIII)</t>
  </si>
  <si>
    <t>DESPESAS PREVIDENCIÁRIAS (BENEFÍCIOS MANTIDOS PELO TESOURO)</t>
  </si>
  <si>
    <t xml:space="preserve">TOTAL DAS DESPESAS (BENEFÍCIOS MANTIDOS PELO TESOURO) (XIV) </t>
  </si>
  <si>
    <r>
      <t>RESULTADO DOS BENEFÍCIOS MANTIDOS PELO TESOURO (XV) = (XIII - XIV)</t>
    </r>
    <r>
      <rPr>
        <b/>
        <vertAlign val="superscript"/>
        <sz val="10"/>
        <rFont val="Times New Roman"/>
        <family val="1"/>
      </rPr>
      <t>2</t>
    </r>
  </si>
  <si>
    <t>RECEITAS E DESPESAS ASSOCIADAS ÀS PENSÕES E AOS INATIVOS MILITARES (SISTEMA DE PROTEÇÃO SOCIAL DOS MILITARES)</t>
  </si>
  <si>
    <t>RECEITAS DE CONTRIBUIÇÃO DOS MILITARES</t>
  </si>
  <si>
    <t>Contribuição sobre a remuneração dos militares ativos</t>
  </si>
  <si>
    <t>Contribuição sobre a remuneração dos militares inativos</t>
  </si>
  <si>
    <t xml:space="preserve">Contribuição sobre a remuneração dos pensionistas </t>
  </si>
  <si>
    <t>Outras contribuições</t>
  </si>
  <si>
    <t>TOTAL DAS CONTRIBUIÇÕES DOS MILITARES (XVI)</t>
  </si>
  <si>
    <t>Inatividade</t>
  </si>
  <si>
    <t>Outras Despesas</t>
  </si>
  <si>
    <t>DESPESAS COM INATIVOS E PENSIONISTAS MILITARES</t>
  </si>
  <si>
    <t xml:space="preserve">TOTAL DAS DESPESAS COM INATIVOS E PENSIONISTAS MILITARES (XVII) </t>
  </si>
  <si>
    <r>
      <t>RESULTADO ASSOCIADO ÀS PENSÕES E OS INATIVOS MILITARES (XVIII) = (XVI –XVII)</t>
    </r>
    <r>
      <rPr>
        <b/>
        <vertAlign val="superscript"/>
        <sz val="10"/>
        <rFont val="Times New Roman"/>
        <family val="1"/>
      </rPr>
      <t>2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</si>
  <si>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O resultado previdenciário será apresentada por meio da diferença entre previsão da receita e a dotação da despesa e entre a receita realizada e a despesa liquidada (do 1º ao 5º bimestre) e a despesa empenhada (no 6º bimestre).</t>
    </r>
  </si>
  <si>
    <t>JANEIRO A ABRIL 2021/BIMESTRE MARÇO - ABRIL</t>
  </si>
  <si>
    <t>Jan a Abr 2021</t>
  </si>
  <si>
    <t>Carlos César dos Santos Soares</t>
  </si>
  <si>
    <t>Subsecretário de Estado - ID: 5.015.471-0</t>
  </si>
  <si>
    <t>Contador - CRC-RJ-105516/ O-5</t>
  </si>
  <si>
    <t>Emissão: 20/05/2021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</si>
</sst>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#,##0.0"/>
    <numFmt numFmtId="175" formatCode="_(* #,##0.000_);_(* \(#,##0.000\);_(* &quot;-&quot;??_);_(@_)"/>
    <numFmt numFmtId="176" formatCode="_(* #,##0.0000_);_(* \(#,##0.0000\);_(* &quot;-&quot;??_);_(@_)"/>
    <numFmt numFmtId="177" formatCode="_-* #,##0.0_-;\-* #,##0.0_-;_-* &quot;-&quot;??_-;_-@_-"/>
    <numFmt numFmtId="178" formatCode="_-* #,##0_-;\-* #,##0_-;_-* &quot;-&quot;??_-;_-@_-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#,##0.0;\-#,##0.0"/>
    <numFmt numFmtId="184" formatCode="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6"/>
      <name val="Times New Roman"/>
      <family val="1"/>
    </font>
    <font>
      <b/>
      <sz val="25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30"/>
      <name val="Arial"/>
      <family val="2"/>
    </font>
    <font>
      <sz val="8"/>
      <color indexed="8"/>
      <name val="Calibri"/>
      <family val="2"/>
    </font>
    <font>
      <b/>
      <sz val="14"/>
      <color indexed="8"/>
      <name val="Unknown"/>
      <family val="0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70C0"/>
      <name val="Arial"/>
      <family val="2"/>
    </font>
    <font>
      <sz val="8"/>
      <color theme="1"/>
      <name val="Calibri"/>
      <family val="2"/>
    </font>
    <font>
      <b/>
      <sz val="14"/>
      <color rgb="FF000000"/>
      <name val="Unknown"/>
      <family val="0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268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0" fillId="0" borderId="0" xfId="0" applyAlignment="1" applyProtection="1">
      <alignment/>
      <protection locked="0"/>
    </xf>
    <xf numFmtId="43" fontId="0" fillId="0" borderId="0" xfId="0" applyNumberForma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71" fontId="0" fillId="0" borderId="0" xfId="61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43" fontId="1" fillId="0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72" fontId="3" fillId="33" borderId="0" xfId="0" applyNumberFormat="1" applyFont="1" applyFill="1" applyBorder="1" applyAlignment="1">
      <alignment vertical="center" wrapText="1"/>
    </xf>
    <xf numFmtId="171" fontId="3" fillId="33" borderId="0" xfId="61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50" fillId="33" borderId="0" xfId="0" applyFont="1" applyFill="1" applyAlignment="1">
      <alignment/>
    </xf>
    <xf numFmtId="172" fontId="3" fillId="33" borderId="0" xfId="0" applyNumberFormat="1" applyFont="1" applyFill="1" applyAlignment="1">
      <alignment/>
    </xf>
    <xf numFmtId="172" fontId="3" fillId="33" borderId="0" xfId="61" applyNumberFormat="1" applyFont="1" applyFill="1" applyAlignment="1">
      <alignment/>
    </xf>
    <xf numFmtId="172" fontId="50" fillId="33" borderId="0" xfId="0" applyNumberFormat="1" applyFont="1" applyFill="1" applyAlignment="1">
      <alignment/>
    </xf>
    <xf numFmtId="43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51" fillId="33" borderId="0" xfId="0" applyFont="1" applyFill="1" applyAlignment="1">
      <alignment/>
    </xf>
    <xf numFmtId="172" fontId="3" fillId="33" borderId="0" xfId="61" applyNumberFormat="1" applyFont="1" applyFill="1" applyBorder="1" applyAlignment="1">
      <alignment wrapText="1"/>
    </xf>
    <xf numFmtId="172" fontId="3" fillId="33" borderId="0" xfId="61" applyNumberFormat="1" applyFont="1" applyFill="1" applyAlignment="1">
      <alignment/>
    </xf>
    <xf numFmtId="0" fontId="4" fillId="33" borderId="0" xfId="0" applyFont="1" applyFill="1" applyAlignment="1">
      <alignment/>
    </xf>
    <xf numFmtId="172" fontId="3" fillId="33" borderId="0" xfId="0" applyNumberFormat="1" applyFont="1" applyFill="1" applyAlignment="1">
      <alignment wrapText="1"/>
    </xf>
    <xf numFmtId="49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49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vertical="center"/>
    </xf>
    <xf numFmtId="0" fontId="6" fillId="33" borderId="0" xfId="0" applyNumberFormat="1" applyFont="1" applyFill="1" applyAlignment="1">
      <alignment vertical="center"/>
    </xf>
    <xf numFmtId="0" fontId="6" fillId="33" borderId="0" xfId="0" applyNumberFormat="1" applyFont="1" applyFill="1" applyBorder="1" applyAlignment="1">
      <alignment vertical="center"/>
    </xf>
    <xf numFmtId="49" fontId="7" fillId="33" borderId="0" xfId="0" applyNumberFormat="1" applyFont="1" applyFill="1" applyBorder="1" applyAlignment="1">
      <alignment horizontal="justify" vertical="center"/>
    </xf>
    <xf numFmtId="172" fontId="7" fillId="33" borderId="0" xfId="61" applyNumberFormat="1" applyFont="1" applyFill="1" applyBorder="1" applyAlignment="1">
      <alignment vertical="center"/>
    </xf>
    <xf numFmtId="172" fontId="7" fillId="33" borderId="0" xfId="61" applyNumberFormat="1" applyFont="1" applyFill="1" applyBorder="1" applyAlignment="1">
      <alignment horizontal="center" vertical="center" wrapText="1"/>
    </xf>
    <xf numFmtId="172" fontId="7" fillId="33" borderId="0" xfId="61" applyNumberFormat="1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37" fontId="6" fillId="33" borderId="0" xfId="0" applyNumberFormat="1" applyFont="1" applyFill="1" applyBorder="1" applyAlignment="1">
      <alignment vertical="center"/>
    </xf>
    <xf numFmtId="172" fontId="6" fillId="33" borderId="10" xfId="61" applyNumberFormat="1" applyFont="1" applyFill="1" applyBorder="1" applyAlignment="1">
      <alignment vertical="center" wrapText="1"/>
    </xf>
    <xf numFmtId="41" fontId="6" fillId="33" borderId="10" xfId="61" applyNumberFormat="1" applyFont="1" applyFill="1" applyBorder="1" applyAlignment="1">
      <alignment vertical="center" wrapText="1"/>
    </xf>
    <xf numFmtId="172" fontId="6" fillId="33" borderId="0" xfId="61" applyNumberFormat="1" applyFont="1" applyFill="1" applyBorder="1" applyAlignment="1">
      <alignment vertical="center" wrapText="1"/>
    </xf>
    <xf numFmtId="41" fontId="6" fillId="33" borderId="0" xfId="61" applyNumberFormat="1" applyFont="1" applyFill="1" applyBorder="1" applyAlignment="1">
      <alignment vertical="center" wrapText="1"/>
    </xf>
    <xf numFmtId="172" fontId="6" fillId="33" borderId="11" xfId="61" applyNumberFormat="1" applyFont="1" applyFill="1" applyBorder="1" applyAlignment="1">
      <alignment vertical="center" wrapText="1"/>
    </xf>
    <xf numFmtId="41" fontId="6" fillId="33" borderId="11" xfId="61" applyNumberFormat="1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justify" vertical="center" wrapText="1"/>
    </xf>
    <xf numFmtId="0" fontId="6" fillId="33" borderId="0" xfId="0" applyFont="1" applyFill="1" applyAlignment="1">
      <alignment horizontal="right" vertical="center"/>
    </xf>
    <xf numFmtId="4" fontId="6" fillId="33" borderId="0" xfId="0" applyNumberFormat="1" applyFont="1" applyFill="1" applyAlignment="1">
      <alignment vertical="center"/>
    </xf>
    <xf numFmtId="0" fontId="6" fillId="33" borderId="12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172" fontId="6" fillId="33" borderId="0" xfId="0" applyNumberFormat="1" applyFont="1" applyFill="1" applyAlignment="1">
      <alignment vertical="center"/>
    </xf>
    <xf numFmtId="0" fontId="7" fillId="34" borderId="16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171" fontId="10" fillId="33" borderId="0" xfId="61" applyFont="1" applyFill="1" applyBorder="1" applyAlignment="1">
      <alignment horizontal="right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Border="1" applyAlignment="1">
      <alignment vertical="center" wrapText="1"/>
    </xf>
    <xf numFmtId="37" fontId="6" fillId="0" borderId="0" xfId="47" applyNumberFormat="1" applyFont="1" applyAlignment="1">
      <alignment horizontal="center"/>
      <protection/>
    </xf>
    <xf numFmtId="0" fontId="6" fillId="0" borderId="0" xfId="47" applyFont="1" applyAlignment="1">
      <alignment horizontal="center" vertical="center" wrapText="1"/>
      <protection/>
    </xf>
    <xf numFmtId="0" fontId="6" fillId="0" borderId="0" xfId="47" applyFont="1" applyAlignment="1">
      <alignment vertical="center" wrapText="1"/>
      <protection/>
    </xf>
    <xf numFmtId="49" fontId="7" fillId="0" borderId="0" xfId="47" applyNumberFormat="1" applyFont="1" applyAlignment="1">
      <alignment horizontal="justify" vertical="center"/>
      <protection/>
    </xf>
    <xf numFmtId="0" fontId="6" fillId="0" borderId="0" xfId="47" applyFont="1" applyBorder="1">
      <alignment/>
      <protection/>
    </xf>
    <xf numFmtId="0" fontId="7" fillId="33" borderId="17" xfId="47" applyFont="1" applyFill="1" applyBorder="1">
      <alignment/>
      <protection/>
    </xf>
    <xf numFmtId="49" fontId="7" fillId="33" borderId="17" xfId="47" applyNumberFormat="1" applyFont="1" applyFill="1" applyBorder="1" applyAlignment="1">
      <alignment vertical="center"/>
      <protection/>
    </xf>
    <xf numFmtId="172" fontId="53" fillId="33" borderId="0" xfId="61" applyNumberFormat="1" applyFont="1" applyFill="1" applyAlignment="1">
      <alignment/>
    </xf>
    <xf numFmtId="172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171" fontId="6" fillId="33" borderId="18" xfId="61" applyNumberFormat="1" applyFont="1" applyFill="1" applyBorder="1" applyAlignment="1">
      <alignment vertical="center" wrapText="1"/>
    </xf>
    <xf numFmtId="171" fontId="6" fillId="33" borderId="0" xfId="61" applyNumberFormat="1" applyFont="1" applyFill="1" applyBorder="1" applyAlignment="1">
      <alignment vertical="center" wrapText="1"/>
    </xf>
    <xf numFmtId="171" fontId="7" fillId="33" borderId="13" xfId="61" applyNumberFormat="1" applyFont="1" applyFill="1" applyBorder="1" applyAlignment="1">
      <alignment vertical="center" wrapText="1"/>
    </xf>
    <xf numFmtId="171" fontId="7" fillId="33" borderId="15" xfId="61" applyNumberFormat="1" applyFont="1" applyFill="1" applyBorder="1" applyAlignment="1">
      <alignment vertical="center"/>
    </xf>
    <xf numFmtId="171" fontId="7" fillId="33" borderId="17" xfId="61" applyNumberFormat="1" applyFont="1" applyFill="1" applyBorder="1" applyAlignment="1">
      <alignment vertical="center" wrapText="1"/>
    </xf>
    <xf numFmtId="43" fontId="6" fillId="33" borderId="0" xfId="0" applyNumberFormat="1" applyFont="1" applyFill="1" applyAlignment="1">
      <alignment vertical="center"/>
    </xf>
    <xf numFmtId="4" fontId="6" fillId="35" borderId="19" xfId="0" applyNumberFormat="1" applyFont="1" applyFill="1" applyBorder="1" applyAlignment="1">
      <alignment horizontal="right" vertical="top" wrapText="1"/>
    </xf>
    <xf numFmtId="171" fontId="6" fillId="33" borderId="18" xfId="61" applyNumberFormat="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/>
    </xf>
    <xf numFmtId="171" fontId="6" fillId="33" borderId="20" xfId="61" applyNumberFormat="1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vertical="center"/>
    </xf>
    <xf numFmtId="171" fontId="6" fillId="33" borderId="15" xfId="61" applyNumberFormat="1" applyFont="1" applyFill="1" applyBorder="1" applyAlignment="1">
      <alignment horizontal="center" vertical="center" wrapText="1"/>
    </xf>
    <xf numFmtId="171" fontId="6" fillId="33" borderId="14" xfId="61" applyNumberFormat="1" applyFont="1" applyFill="1" applyBorder="1" applyAlignment="1">
      <alignment horizontal="center" vertical="center" wrapText="1"/>
    </xf>
    <xf numFmtId="171" fontId="6" fillId="33" borderId="11" xfId="61" applyNumberFormat="1" applyFont="1" applyFill="1" applyBorder="1" applyAlignment="1">
      <alignment horizontal="center" vertical="center" wrapText="1"/>
    </xf>
    <xf numFmtId="171" fontId="6" fillId="33" borderId="13" xfId="61" applyNumberFormat="1" applyFont="1" applyFill="1" applyBorder="1" applyAlignment="1">
      <alignment horizontal="center" vertical="center" wrapText="1"/>
    </xf>
    <xf numFmtId="171" fontId="6" fillId="33" borderId="10" xfId="61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right"/>
    </xf>
    <xf numFmtId="0" fontId="6" fillId="0" borderId="0" xfId="47" applyFont="1">
      <alignment/>
      <protection/>
    </xf>
    <xf numFmtId="0" fontId="6" fillId="0" borderId="0" xfId="47" applyFont="1" applyAlignment="1">
      <alignment horizontal="left" indent="1"/>
      <protection/>
    </xf>
    <xf numFmtId="0" fontId="6" fillId="0" borderId="0" xfId="47" applyFont="1" applyAlignment="1">
      <alignment horizontal="left" indent="3"/>
      <protection/>
    </xf>
    <xf numFmtId="0" fontId="6" fillId="0" borderId="0" xfId="47" applyFont="1" applyAlignment="1">
      <alignment horizontal="left" indent="2"/>
      <protection/>
    </xf>
    <xf numFmtId="0" fontId="6" fillId="0" borderId="0" xfId="47" applyFont="1" applyAlignment="1">
      <alignment horizontal="left" wrapText="1" indent="2"/>
      <protection/>
    </xf>
    <xf numFmtId="171" fontId="6" fillId="33" borderId="0" xfId="61" applyNumberFormat="1" applyFont="1" applyFill="1" applyBorder="1" applyAlignment="1">
      <alignment vertical="center"/>
    </xf>
    <xf numFmtId="171" fontId="6" fillId="33" borderId="20" xfId="61" applyNumberFormat="1" applyFont="1" applyFill="1" applyBorder="1" applyAlignment="1">
      <alignment vertical="center"/>
    </xf>
    <xf numFmtId="171" fontId="7" fillId="33" borderId="10" xfId="61" applyNumberFormat="1" applyFont="1" applyFill="1" applyBorder="1" applyAlignment="1">
      <alignment vertical="center"/>
    </xf>
    <xf numFmtId="171" fontId="7" fillId="33" borderId="0" xfId="61" applyNumberFormat="1" applyFont="1" applyFill="1" applyBorder="1" applyAlignment="1">
      <alignment vertical="center"/>
    </xf>
    <xf numFmtId="171" fontId="7" fillId="33" borderId="14" xfId="61" applyNumberFormat="1" applyFont="1" applyFill="1" applyBorder="1" applyAlignment="1">
      <alignment vertical="center"/>
    </xf>
    <xf numFmtId="171" fontId="7" fillId="33" borderId="21" xfId="61" applyNumberFormat="1" applyFont="1" applyFill="1" applyBorder="1" applyAlignment="1">
      <alignment vertical="center"/>
    </xf>
    <xf numFmtId="171" fontId="6" fillId="33" borderId="20" xfId="61" applyNumberFormat="1" applyFont="1" applyFill="1" applyBorder="1" applyAlignment="1">
      <alignment vertical="center" wrapText="1"/>
    </xf>
    <xf numFmtId="37" fontId="7" fillId="34" borderId="13" xfId="0" applyNumberFormat="1" applyFont="1" applyFill="1" applyBorder="1" applyAlignment="1">
      <alignment horizontal="center"/>
    </xf>
    <xf numFmtId="37" fontId="7" fillId="34" borderId="18" xfId="0" applyNumberFormat="1" applyFont="1" applyFill="1" applyBorder="1" applyAlignment="1">
      <alignment horizontal="center" wrapText="1"/>
    </xf>
    <xf numFmtId="37" fontId="7" fillId="34" borderId="15" xfId="0" applyNumberFormat="1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 wrapText="1"/>
    </xf>
    <xf numFmtId="0" fontId="6" fillId="0" borderId="0" xfId="47" applyFont="1" applyAlignment="1">
      <alignment horizontal="left"/>
      <protection/>
    </xf>
    <xf numFmtId="49" fontId="6" fillId="0" borderId="0" xfId="47" applyNumberFormat="1" applyFont="1" applyAlignment="1">
      <alignment horizontal="left" vertical="center" indent="1"/>
      <protection/>
    </xf>
    <xf numFmtId="49" fontId="6" fillId="0" borderId="0" xfId="47" applyNumberFormat="1" applyFont="1" applyAlignment="1">
      <alignment horizontal="left" vertical="center"/>
      <protection/>
    </xf>
    <xf numFmtId="0" fontId="6" fillId="0" borderId="0" xfId="47" applyFont="1" applyAlignment="1">
      <alignment/>
      <protection/>
    </xf>
    <xf numFmtId="0" fontId="7" fillId="33" borderId="17" xfId="47" applyFont="1" applyFill="1" applyBorder="1" applyAlignment="1">
      <alignment/>
      <protection/>
    </xf>
    <xf numFmtId="172" fontId="6" fillId="33" borderId="22" xfId="61" applyNumberFormat="1" applyFont="1" applyFill="1" applyBorder="1" applyAlignment="1">
      <alignment vertical="center"/>
    </xf>
    <xf numFmtId="172" fontId="6" fillId="33" borderId="17" xfId="61" applyNumberFormat="1" applyFont="1" applyFill="1" applyBorder="1" applyAlignment="1">
      <alignment vertical="center"/>
    </xf>
    <xf numFmtId="0" fontId="6" fillId="33" borderId="22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justify" vertical="center" wrapText="1"/>
    </xf>
    <xf numFmtId="171" fontId="6" fillId="33" borderId="10" xfId="61" applyNumberFormat="1" applyFont="1" applyFill="1" applyBorder="1" applyAlignment="1">
      <alignment vertical="center"/>
    </xf>
    <xf numFmtId="171" fontId="6" fillId="33" borderId="11" xfId="61" applyNumberFormat="1" applyFont="1" applyFill="1" applyBorder="1" applyAlignment="1">
      <alignment vertical="center"/>
    </xf>
    <xf numFmtId="49" fontId="6" fillId="0" borderId="0" xfId="47" applyNumberFormat="1" applyFont="1" applyBorder="1" applyAlignment="1">
      <alignment horizontal="justify" vertical="center"/>
      <protection/>
    </xf>
    <xf numFmtId="172" fontId="7" fillId="33" borderId="21" xfId="61" applyNumberFormat="1" applyFont="1" applyFill="1" applyBorder="1" applyAlignment="1">
      <alignment vertical="center"/>
    </xf>
    <xf numFmtId="172" fontId="6" fillId="33" borderId="20" xfId="61" applyNumberFormat="1" applyFont="1" applyFill="1" applyBorder="1" applyAlignment="1">
      <alignment/>
    </xf>
    <xf numFmtId="49" fontId="7" fillId="33" borderId="0" xfId="47" applyNumberFormat="1" applyFont="1" applyFill="1" applyBorder="1" applyAlignment="1">
      <alignment vertical="center"/>
      <protection/>
    </xf>
    <xf numFmtId="171" fontId="7" fillId="33" borderId="0" xfId="61" applyNumberFormat="1" applyFont="1" applyFill="1" applyBorder="1" applyAlignment="1">
      <alignment horizontal="center" vertical="center" wrapText="1"/>
    </xf>
    <xf numFmtId="171" fontId="7" fillId="33" borderId="0" xfId="61" applyNumberFormat="1" applyFont="1" applyFill="1" applyBorder="1" applyAlignment="1">
      <alignment vertical="center" wrapText="1"/>
    </xf>
    <xf numFmtId="171" fontId="7" fillId="33" borderId="17" xfId="61" applyNumberFormat="1" applyFont="1" applyFill="1" applyBorder="1" applyAlignment="1">
      <alignment vertical="center"/>
    </xf>
    <xf numFmtId="43" fontId="5" fillId="33" borderId="0" xfId="0" applyNumberFormat="1" applyFont="1" applyFill="1" applyAlignment="1">
      <alignment/>
    </xf>
    <xf numFmtId="171" fontId="6" fillId="33" borderId="0" xfId="61" applyFont="1" applyFill="1" applyBorder="1" applyAlignment="1">
      <alignment horizontal="center" vertical="center"/>
    </xf>
    <xf numFmtId="171" fontId="6" fillId="33" borderId="18" xfId="61" applyFont="1" applyFill="1" applyBorder="1" applyAlignment="1">
      <alignment vertical="center"/>
    </xf>
    <xf numFmtId="171" fontId="7" fillId="33" borderId="23" xfId="61" applyFont="1" applyFill="1" applyBorder="1" applyAlignment="1">
      <alignment vertical="center"/>
    </xf>
    <xf numFmtId="171" fontId="6" fillId="33" borderId="0" xfId="61" applyFont="1" applyFill="1" applyBorder="1" applyAlignment="1">
      <alignment vertical="center" wrapText="1"/>
    </xf>
    <xf numFmtId="171" fontId="6" fillId="33" borderId="0" xfId="61" applyFont="1" applyFill="1" applyBorder="1" applyAlignment="1">
      <alignment vertical="center"/>
    </xf>
    <xf numFmtId="171" fontId="6" fillId="33" borderId="0" xfId="61" applyFont="1" applyFill="1" applyBorder="1" applyAlignment="1">
      <alignment horizontal="center" vertical="center" wrapText="1"/>
    </xf>
    <xf numFmtId="171" fontId="7" fillId="33" borderId="17" xfId="61" applyFont="1" applyFill="1" applyBorder="1" applyAlignment="1">
      <alignment vertical="center" wrapText="1"/>
    </xf>
    <xf numFmtId="171" fontId="6" fillId="33" borderId="20" xfId="61" applyFont="1" applyFill="1" applyBorder="1" applyAlignment="1">
      <alignment vertical="center"/>
    </xf>
    <xf numFmtId="171" fontId="6" fillId="33" borderId="18" xfId="61" applyFont="1" applyFill="1" applyBorder="1" applyAlignment="1">
      <alignment vertical="center" wrapText="1"/>
    </xf>
    <xf numFmtId="171" fontId="6" fillId="35" borderId="19" xfId="61" applyFont="1" applyFill="1" applyBorder="1" applyAlignment="1">
      <alignment horizontal="right" vertical="top" wrapText="1"/>
    </xf>
    <xf numFmtId="171" fontId="7" fillId="33" borderId="22" xfId="61" applyFont="1" applyFill="1" applyBorder="1" applyAlignment="1">
      <alignment vertical="center" wrapText="1"/>
    </xf>
    <xf numFmtId="171" fontId="7" fillId="33" borderId="17" xfId="61" applyFont="1" applyFill="1" applyBorder="1" applyAlignment="1">
      <alignment vertical="center"/>
    </xf>
    <xf numFmtId="171" fontId="7" fillId="33" borderId="0" xfId="61" applyFont="1" applyFill="1" applyBorder="1" applyAlignment="1">
      <alignment horizontal="center" vertical="center" wrapText="1"/>
    </xf>
    <xf numFmtId="171" fontId="7" fillId="33" borderId="11" xfId="61" applyFont="1" applyFill="1" applyBorder="1" applyAlignment="1">
      <alignment vertical="center" wrapText="1"/>
    </xf>
    <xf numFmtId="171" fontId="7" fillId="33" borderId="15" xfId="61" applyFont="1" applyFill="1" applyBorder="1" applyAlignment="1">
      <alignment vertical="center"/>
    </xf>
    <xf numFmtId="171" fontId="6" fillId="33" borderId="23" xfId="61" applyFont="1" applyFill="1" applyBorder="1" applyAlignment="1">
      <alignment/>
    </xf>
    <xf numFmtId="171" fontId="6" fillId="33" borderId="18" xfId="61" applyFont="1" applyFill="1" applyBorder="1" applyAlignment="1">
      <alignment horizontal="center" vertical="center"/>
    </xf>
    <xf numFmtId="171" fontId="6" fillId="0" borderId="10" xfId="61" applyFont="1" applyFill="1" applyBorder="1" applyAlignment="1">
      <alignment vertical="center" wrapText="1"/>
    </xf>
    <xf numFmtId="171" fontId="6" fillId="33" borderId="11" xfId="61" applyFont="1" applyFill="1" applyBorder="1" applyAlignment="1">
      <alignment vertical="center" wrapText="1"/>
    </xf>
    <xf numFmtId="49" fontId="7" fillId="33" borderId="0" xfId="0" applyNumberFormat="1" applyFont="1" applyFill="1" applyBorder="1" applyAlignment="1">
      <alignment vertical="center"/>
    </xf>
    <xf numFmtId="49" fontId="7" fillId="33" borderId="11" xfId="0" applyNumberFormat="1" applyFont="1" applyFill="1" applyBorder="1" applyAlignment="1">
      <alignment vertical="center"/>
    </xf>
    <xf numFmtId="171" fontId="7" fillId="33" borderId="10" xfId="61" applyFont="1" applyFill="1" applyBorder="1" applyAlignment="1">
      <alignment vertical="center"/>
    </xf>
    <xf numFmtId="171" fontId="7" fillId="33" borderId="13" xfId="61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172" fontId="53" fillId="33" borderId="0" xfId="61" applyNumberFormat="1" applyFont="1" applyFill="1" applyAlignment="1">
      <alignment/>
    </xf>
    <xf numFmtId="171" fontId="6" fillId="0" borderId="20" xfId="61" applyFont="1" applyFill="1" applyBorder="1" applyAlignment="1">
      <alignment vertical="center"/>
    </xf>
    <xf numFmtId="171" fontId="6" fillId="0" borderId="18" xfId="61" applyFont="1" applyFill="1" applyBorder="1" applyAlignment="1">
      <alignment vertical="center" wrapText="1"/>
    </xf>
    <xf numFmtId="171" fontId="6" fillId="0" borderId="19" xfId="61" applyFont="1" applyFill="1" applyBorder="1" applyAlignment="1">
      <alignment horizontal="right" vertical="top" wrapText="1"/>
    </xf>
    <xf numFmtId="0" fontId="6" fillId="0" borderId="0" xfId="47" applyFont="1" applyFill="1" applyBorder="1">
      <alignment/>
      <protection/>
    </xf>
    <xf numFmtId="0" fontId="3" fillId="0" borderId="0" xfId="0" applyFont="1" applyFill="1" applyAlignment="1">
      <alignment/>
    </xf>
    <xf numFmtId="0" fontId="6" fillId="33" borderId="0" xfId="0" applyFont="1" applyFill="1" applyBorder="1" applyAlignment="1">
      <alignment horizontal="right" vertical="center"/>
    </xf>
    <xf numFmtId="49" fontId="7" fillId="33" borderId="10" xfId="47" applyNumberFormat="1" applyFont="1" applyFill="1" applyBorder="1" applyAlignment="1">
      <alignment vertical="center"/>
      <protection/>
    </xf>
    <xf numFmtId="171" fontId="7" fillId="33" borderId="10" xfId="61" applyNumberFormat="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right" vertical="center"/>
    </xf>
    <xf numFmtId="4" fontId="6" fillId="33" borderId="0" xfId="0" applyNumberFormat="1" applyFont="1" applyFill="1" applyBorder="1" applyAlignment="1">
      <alignment vertical="center"/>
    </xf>
    <xf numFmtId="172" fontId="4" fillId="0" borderId="0" xfId="0" applyNumberFormat="1" applyFont="1" applyFill="1" applyAlignment="1">
      <alignment/>
    </xf>
    <xf numFmtId="172" fontId="4" fillId="0" borderId="0" xfId="61" applyNumberFormat="1" applyFont="1" applyFill="1" applyAlignment="1">
      <alignment/>
    </xf>
    <xf numFmtId="172" fontId="3" fillId="0" borderId="0" xfId="61" applyNumberFormat="1" applyFont="1" applyFill="1" applyAlignment="1">
      <alignment/>
    </xf>
    <xf numFmtId="43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3" fillId="0" borderId="0" xfId="0" applyFont="1" applyFill="1" applyAlignment="1">
      <alignment/>
    </xf>
    <xf numFmtId="171" fontId="53" fillId="0" borderId="0" xfId="61" applyFont="1" applyFill="1" applyAlignment="1">
      <alignment/>
    </xf>
    <xf numFmtId="0" fontId="7" fillId="0" borderId="0" xfId="47" applyFont="1" applyFill="1" applyBorder="1" applyAlignment="1">
      <alignment horizontal="center" vertical="center"/>
      <protection/>
    </xf>
    <xf numFmtId="0" fontId="6" fillId="0" borderId="0" xfId="47" applyFont="1" applyFill="1" applyBorder="1" applyAlignment="1">
      <alignment horizontal="center"/>
      <protection/>
    </xf>
    <xf numFmtId="0" fontId="55" fillId="33" borderId="0" xfId="0" applyFont="1" applyFill="1" applyAlignment="1">
      <alignment horizontal="left" wrapText="1"/>
    </xf>
    <xf numFmtId="0" fontId="53" fillId="33" borderId="0" xfId="0" applyFont="1" applyFill="1" applyAlignment="1">
      <alignment horizontal="center"/>
    </xf>
    <xf numFmtId="171" fontId="7" fillId="33" borderId="22" xfId="61" applyNumberFormat="1" applyFont="1" applyFill="1" applyBorder="1" applyAlignment="1">
      <alignment horizontal="center" vertical="center" wrapText="1"/>
    </xf>
    <xf numFmtId="171" fontId="7" fillId="33" borderId="17" xfId="61" applyNumberFormat="1" applyFont="1" applyFill="1" applyBorder="1" applyAlignment="1">
      <alignment horizontal="center" vertical="center" wrapText="1"/>
    </xf>
    <xf numFmtId="171" fontId="7" fillId="33" borderId="21" xfId="61" applyNumberFormat="1" applyFont="1" applyFill="1" applyBorder="1" applyAlignment="1">
      <alignment horizontal="center" vertical="center" wrapText="1"/>
    </xf>
    <xf numFmtId="171" fontId="6" fillId="33" borderId="18" xfId="61" applyNumberFormat="1" applyFont="1" applyFill="1" applyBorder="1" applyAlignment="1">
      <alignment horizontal="center" vertical="center" wrapText="1"/>
    </xf>
    <xf numFmtId="171" fontId="6" fillId="33" borderId="0" xfId="61" applyNumberFormat="1" applyFont="1" applyFill="1" applyBorder="1" applyAlignment="1">
      <alignment horizontal="center" vertical="center" wrapText="1"/>
    </xf>
    <xf numFmtId="171" fontId="6" fillId="33" borderId="20" xfId="61" applyNumberFormat="1" applyFont="1" applyFill="1" applyBorder="1" applyAlignment="1">
      <alignment horizontal="center" vertical="center" wrapText="1"/>
    </xf>
    <xf numFmtId="171" fontId="6" fillId="33" borderId="18" xfId="61" applyFont="1" applyFill="1" applyBorder="1" applyAlignment="1">
      <alignment horizontal="center" vertical="center"/>
    </xf>
    <xf numFmtId="171" fontId="6" fillId="33" borderId="0" xfId="61" applyFont="1" applyFill="1" applyBorder="1" applyAlignment="1">
      <alignment horizontal="center" vertical="center"/>
    </xf>
    <xf numFmtId="0" fontId="11" fillId="33" borderId="0" xfId="47" applyFont="1" applyFill="1" applyBorder="1" applyAlignment="1">
      <alignment horizontal="center" vertical="center"/>
      <protection/>
    </xf>
    <xf numFmtId="49" fontId="7" fillId="33" borderId="0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17" xfId="0" applyNumberFormat="1" applyFont="1" applyFill="1" applyBorder="1" applyAlignment="1">
      <alignment horizontal="center" vertical="center"/>
    </xf>
    <xf numFmtId="171" fontId="6" fillId="33" borderId="18" xfId="61" applyNumberFormat="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center" vertical="center"/>
    </xf>
    <xf numFmtId="167" fontId="6" fillId="33" borderId="0" xfId="0" applyNumberFormat="1" applyFont="1" applyFill="1" applyBorder="1" applyAlignment="1">
      <alignment horizontal="right"/>
    </xf>
    <xf numFmtId="171" fontId="7" fillId="33" borderId="22" xfId="61" applyFont="1" applyFill="1" applyBorder="1" applyAlignment="1">
      <alignment horizontal="center" vertical="center" wrapText="1"/>
    </xf>
    <xf numFmtId="171" fontId="7" fillId="33" borderId="17" xfId="61" applyFont="1" applyFill="1" applyBorder="1" applyAlignment="1">
      <alignment horizontal="center" vertical="center" wrapText="1"/>
    </xf>
    <xf numFmtId="171" fontId="7" fillId="33" borderId="21" xfId="61" applyFont="1" applyFill="1" applyBorder="1" applyAlignment="1">
      <alignment horizontal="center" vertical="center" wrapText="1"/>
    </xf>
    <xf numFmtId="171" fontId="7" fillId="33" borderId="22" xfId="61" applyFont="1" applyFill="1" applyBorder="1" applyAlignment="1">
      <alignment horizontal="center" vertical="center"/>
    </xf>
    <xf numFmtId="171" fontId="7" fillId="33" borderId="17" xfId="61" applyFont="1" applyFill="1" applyBorder="1" applyAlignment="1">
      <alignment horizontal="center" vertical="center"/>
    </xf>
    <xf numFmtId="171" fontId="7" fillId="33" borderId="21" xfId="61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171" fontId="6" fillId="33" borderId="18" xfId="61" applyFont="1" applyFill="1" applyBorder="1" applyAlignment="1">
      <alignment horizontal="center" vertical="center" wrapText="1"/>
    </xf>
    <xf numFmtId="171" fontId="6" fillId="33" borderId="0" xfId="61" applyFont="1" applyFill="1" applyBorder="1" applyAlignment="1">
      <alignment horizontal="center" vertical="center" wrapText="1"/>
    </xf>
    <xf numFmtId="171" fontId="6" fillId="33" borderId="20" xfId="61" applyFont="1" applyFill="1" applyBorder="1" applyAlignment="1">
      <alignment horizontal="center" vertical="center" wrapText="1"/>
    </xf>
    <xf numFmtId="171" fontId="6" fillId="33" borderId="15" xfId="61" applyNumberFormat="1" applyFont="1" applyFill="1" applyBorder="1" applyAlignment="1">
      <alignment horizontal="center" vertical="center" wrapText="1"/>
    </xf>
    <xf numFmtId="171" fontId="6" fillId="33" borderId="11" xfId="61" applyNumberFormat="1" applyFont="1" applyFill="1" applyBorder="1" applyAlignment="1">
      <alignment horizontal="center" vertical="center" wrapText="1"/>
    </xf>
    <xf numFmtId="171" fontId="6" fillId="33" borderId="14" xfId="61" applyNumberFormat="1" applyFont="1" applyFill="1" applyBorder="1" applyAlignment="1">
      <alignment horizontal="center" vertical="center" wrapText="1"/>
    </xf>
    <xf numFmtId="171" fontId="6" fillId="33" borderId="15" xfId="61" applyFont="1" applyFill="1" applyBorder="1" applyAlignment="1">
      <alignment horizontal="center" vertical="center" wrapText="1"/>
    </xf>
    <xf numFmtId="171" fontId="6" fillId="33" borderId="11" xfId="61" applyFont="1" applyFill="1" applyBorder="1" applyAlignment="1">
      <alignment horizontal="center" vertical="center" wrapText="1"/>
    </xf>
    <xf numFmtId="171" fontId="6" fillId="33" borderId="14" xfId="61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 vertical="center"/>
    </xf>
    <xf numFmtId="37" fontId="7" fillId="34" borderId="10" xfId="0" applyNumberFormat="1" applyFont="1" applyFill="1" applyBorder="1" applyAlignment="1">
      <alignment horizontal="center" vertical="center"/>
    </xf>
    <xf numFmtId="37" fontId="7" fillId="34" borderId="12" xfId="0" applyNumberFormat="1" applyFont="1" applyFill="1" applyBorder="1" applyAlignment="1">
      <alignment horizontal="center" vertical="center"/>
    </xf>
    <xf numFmtId="37" fontId="7" fillId="34" borderId="0" xfId="0" applyNumberFormat="1" applyFont="1" applyFill="1" applyBorder="1" applyAlignment="1">
      <alignment horizontal="center" vertical="center"/>
    </xf>
    <xf numFmtId="37" fontId="7" fillId="34" borderId="20" xfId="0" applyNumberFormat="1" applyFont="1" applyFill="1" applyBorder="1" applyAlignment="1">
      <alignment horizontal="center" vertical="center"/>
    </xf>
    <xf numFmtId="37" fontId="7" fillId="34" borderId="11" xfId="0" applyNumberFormat="1" applyFont="1" applyFill="1" applyBorder="1" applyAlignment="1">
      <alignment horizontal="center" vertical="center"/>
    </xf>
    <xf numFmtId="37" fontId="7" fillId="34" borderId="14" xfId="0" applyNumberFormat="1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right"/>
    </xf>
    <xf numFmtId="0" fontId="7" fillId="34" borderId="10" xfId="0" applyFont="1" applyFill="1" applyBorder="1" applyAlignment="1">
      <alignment horizontal="center" wrapText="1"/>
    </xf>
    <xf numFmtId="171" fontId="7" fillId="33" borderId="22" xfId="61" applyNumberFormat="1" applyFont="1" applyFill="1" applyBorder="1" applyAlignment="1">
      <alignment horizontal="center" vertical="center"/>
    </xf>
    <xf numFmtId="171" fontId="7" fillId="33" borderId="17" xfId="61" applyNumberFormat="1" applyFont="1" applyFill="1" applyBorder="1" applyAlignment="1">
      <alignment horizontal="center" vertical="center"/>
    </xf>
    <xf numFmtId="171" fontId="7" fillId="33" borderId="21" xfId="61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49" fontId="6" fillId="33" borderId="0" xfId="0" applyNumberFormat="1" applyFont="1" applyFill="1" applyAlignment="1">
      <alignment horizontal="center" vertical="center"/>
    </xf>
    <xf numFmtId="49" fontId="7" fillId="33" borderId="0" xfId="0" applyNumberFormat="1" applyFont="1" applyFill="1" applyAlignment="1">
      <alignment horizontal="center" vertical="center"/>
    </xf>
    <xf numFmtId="0" fontId="7" fillId="34" borderId="10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wrapText="1"/>
    </xf>
    <xf numFmtId="0" fontId="7" fillId="34" borderId="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43" fontId="6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43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 vertical="center"/>
    </xf>
    <xf numFmtId="0" fontId="6" fillId="33" borderId="0" xfId="0" applyNumberFormat="1" applyFont="1" applyFill="1" applyAlignment="1">
      <alignment horizontal="center" vertical="center"/>
    </xf>
    <xf numFmtId="171" fontId="6" fillId="33" borderId="26" xfId="61" applyFont="1" applyFill="1" applyBorder="1" applyAlignment="1">
      <alignment horizontal="center" vertical="center" wrapText="1"/>
    </xf>
    <xf numFmtId="171" fontId="6" fillId="0" borderId="18" xfId="61" applyFont="1" applyFill="1" applyBorder="1" applyAlignment="1">
      <alignment horizontal="center" vertical="center" wrapText="1"/>
    </xf>
    <xf numFmtId="171" fontId="6" fillId="0" borderId="0" xfId="61" applyFont="1" applyFill="1" applyBorder="1" applyAlignment="1">
      <alignment horizontal="center" vertical="center" wrapText="1"/>
    </xf>
    <xf numFmtId="171" fontId="6" fillId="0" borderId="26" xfId="61" applyFont="1" applyFill="1" applyBorder="1" applyAlignment="1">
      <alignment horizontal="center" vertical="center" wrapText="1"/>
    </xf>
    <xf numFmtId="171" fontId="6" fillId="0" borderId="20" xfId="61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left" wrapText="1"/>
    </xf>
    <xf numFmtId="0" fontId="7" fillId="34" borderId="22" xfId="0" applyFont="1" applyFill="1" applyBorder="1" applyAlignment="1">
      <alignment horizontal="center"/>
    </xf>
    <xf numFmtId="37" fontId="7" fillId="34" borderId="10" xfId="0" applyNumberFormat="1" applyFont="1" applyFill="1" applyBorder="1" applyAlignment="1">
      <alignment horizontal="center" vertical="center" wrapText="1"/>
    </xf>
    <xf numFmtId="37" fontId="7" fillId="34" borderId="12" xfId="0" applyNumberFormat="1" applyFont="1" applyFill="1" applyBorder="1" applyAlignment="1">
      <alignment horizontal="center" vertical="center" wrapText="1"/>
    </xf>
    <xf numFmtId="37" fontId="7" fillId="34" borderId="11" xfId="0" applyNumberFormat="1" applyFont="1" applyFill="1" applyBorder="1" applyAlignment="1">
      <alignment horizontal="center" vertical="center" wrapText="1"/>
    </xf>
    <xf numFmtId="37" fontId="7" fillId="34" borderId="14" xfId="0" applyNumberFormat="1" applyFont="1" applyFill="1" applyBorder="1" applyAlignment="1">
      <alignment horizontal="center" vertical="center" wrapText="1"/>
    </xf>
    <xf numFmtId="49" fontId="7" fillId="34" borderId="13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7" fillId="34" borderId="18" xfId="0" applyNumberFormat="1" applyFont="1" applyFill="1" applyBorder="1" applyAlignment="1">
      <alignment horizontal="center" vertical="center" wrapText="1"/>
    </xf>
    <xf numFmtId="49" fontId="7" fillId="34" borderId="0" xfId="0" applyNumberFormat="1" applyFont="1" applyFill="1" applyBorder="1" applyAlignment="1">
      <alignment horizontal="center" vertical="center" wrapText="1"/>
    </xf>
    <xf numFmtId="171" fontId="6" fillId="33" borderId="26" xfId="61" applyNumberFormat="1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left" wrapText="1"/>
    </xf>
    <xf numFmtId="0" fontId="7" fillId="3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  <cellStyle name="Vírgula 2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1</xdr:row>
      <xdr:rowOff>95250</xdr:rowOff>
    </xdr:from>
    <xdr:to>
      <xdr:col>2</xdr:col>
      <xdr:colOff>133350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66700"/>
          <a:ext cx="5143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714375</xdr:colOff>
      <xdr:row>115</xdr:row>
      <xdr:rowOff>47625</xdr:rowOff>
    </xdr:from>
    <xdr:to>
      <xdr:col>2</xdr:col>
      <xdr:colOff>114300</xdr:colOff>
      <xdr:row>117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19659600"/>
          <a:ext cx="485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9"/>
  <sheetViews>
    <sheetView showGridLines="0" tabSelected="1" zoomScale="90" zoomScaleNormal="90" workbookViewId="0" topLeftCell="A162">
      <selection activeCell="M180" sqref="M180"/>
    </sheetView>
  </sheetViews>
  <sheetFormatPr defaultColWidth="9.140625" defaultRowHeight="15"/>
  <cols>
    <col min="1" max="1" width="68.421875" style="9" customWidth="1"/>
    <col min="2" max="2" width="16.28125" style="9" customWidth="1"/>
    <col min="3" max="3" width="17.7109375" style="9" bestFit="1" customWidth="1"/>
    <col min="4" max="4" width="6.28125" style="9" customWidth="1"/>
    <col min="5" max="5" width="5.7109375" style="9" customWidth="1"/>
    <col min="6" max="6" width="4.57421875" style="9" customWidth="1"/>
    <col min="7" max="7" width="5.28125" style="9" customWidth="1"/>
    <col min="8" max="8" width="7.00390625" style="9" customWidth="1"/>
    <col min="9" max="9" width="8.8515625" style="9" customWidth="1"/>
    <col min="10" max="10" width="7.28125" style="9" customWidth="1"/>
    <col min="11" max="11" width="19.00390625" style="9" customWidth="1"/>
    <col min="12" max="12" width="19.28125" style="10" customWidth="1"/>
    <col min="13" max="13" width="19.421875" style="10" bestFit="1" customWidth="1"/>
    <col min="14" max="14" width="16.7109375" style="10" bestFit="1" customWidth="1"/>
    <col min="15" max="15" width="18.00390625" style="10" customWidth="1"/>
    <col min="16" max="16" width="17.00390625" style="10" bestFit="1" customWidth="1"/>
    <col min="17" max="17" width="17.421875" style="10" customWidth="1"/>
    <col min="18" max="18" width="63.7109375" style="10" bestFit="1" customWidth="1"/>
    <col min="19" max="19" width="9.140625" style="10" customWidth="1"/>
    <col min="20" max="16384" width="9.140625" style="9" customWidth="1"/>
  </cols>
  <sheetData>
    <row r="1" ht="13.5">
      <c r="P1" s="24"/>
    </row>
    <row r="2" spans="1:11" ht="13.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3.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3.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3.5">
      <c r="A5" s="228" t="s">
        <v>7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</row>
    <row r="6" spans="1:11" ht="13.5">
      <c r="A6" s="228" t="s">
        <v>0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</row>
    <row r="7" spans="1:11" ht="13.5">
      <c r="A7" s="229" t="s">
        <v>8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</row>
    <row r="8" spans="1:11" ht="13.5">
      <c r="A8" s="228" t="s">
        <v>1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</row>
    <row r="9" spans="1:11" ht="13.5">
      <c r="A9" s="228" t="s">
        <v>148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</row>
    <row r="10" spans="1:11" ht="13.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</row>
    <row r="11" spans="1:11" ht="13.5">
      <c r="A11" s="26"/>
      <c r="B11" s="26"/>
      <c r="C11" s="26"/>
      <c r="D11" s="26"/>
      <c r="E11" s="26"/>
      <c r="F11" s="26"/>
      <c r="G11" s="222" t="s">
        <v>153</v>
      </c>
      <c r="H11" s="222"/>
      <c r="I11" s="222"/>
      <c r="J11" s="222"/>
      <c r="K11" s="222"/>
    </row>
    <row r="12" spans="1:14" ht="17.25">
      <c r="A12" s="27" t="s">
        <v>10</v>
      </c>
      <c r="B12" s="27"/>
      <c r="C12" s="27"/>
      <c r="D12" s="27"/>
      <c r="E12" s="27"/>
      <c r="F12" s="29"/>
      <c r="G12" s="27"/>
      <c r="H12" s="27"/>
      <c r="I12" s="188">
        <v>1</v>
      </c>
      <c r="J12" s="188"/>
      <c r="K12" s="188"/>
      <c r="N12" s="56"/>
    </row>
    <row r="13" spans="1:14" ht="14.25" customHeight="1">
      <c r="A13" s="240" t="s">
        <v>82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N13" s="56"/>
    </row>
    <row r="14" spans="1:11" ht="13.5">
      <c r="A14" s="211" t="s">
        <v>83</v>
      </c>
      <c r="B14" s="211"/>
      <c r="C14" s="211"/>
      <c r="D14" s="230"/>
      <c r="E14" s="230"/>
      <c r="F14" s="230"/>
      <c r="G14" s="230"/>
      <c r="H14" s="230"/>
      <c r="I14" s="230"/>
      <c r="J14" s="230"/>
      <c r="K14" s="230"/>
    </row>
    <row r="15" spans="1:11" ht="13.5">
      <c r="A15" s="235" t="s">
        <v>87</v>
      </c>
      <c r="B15" s="236"/>
      <c r="C15" s="231" t="s">
        <v>88</v>
      </c>
      <c r="D15" s="223" t="s">
        <v>2</v>
      </c>
      <c r="E15" s="223"/>
      <c r="F15" s="223"/>
      <c r="G15" s="223"/>
      <c r="H15" s="223"/>
      <c r="I15" s="223"/>
      <c r="J15" s="223"/>
      <c r="K15" s="223"/>
    </row>
    <row r="16" spans="1:11" ht="13.5">
      <c r="A16" s="237"/>
      <c r="B16" s="238"/>
      <c r="C16" s="232"/>
      <c r="D16" s="233" t="s">
        <v>149</v>
      </c>
      <c r="E16" s="234"/>
      <c r="F16" s="234"/>
      <c r="G16" s="234"/>
      <c r="H16" s="234"/>
      <c r="I16" s="234"/>
      <c r="J16" s="234"/>
      <c r="K16" s="234"/>
    </row>
    <row r="17" spans="1:12" ht="13.5">
      <c r="A17" s="227"/>
      <c r="B17" s="239"/>
      <c r="C17" s="55" t="s">
        <v>89</v>
      </c>
      <c r="D17" s="227" t="s">
        <v>90</v>
      </c>
      <c r="E17" s="227"/>
      <c r="F17" s="227"/>
      <c r="G17" s="227"/>
      <c r="H17" s="227"/>
      <c r="I17" s="227"/>
      <c r="J17" s="227"/>
      <c r="K17" s="227"/>
      <c r="L17" s="15"/>
    </row>
    <row r="18" spans="1:11" ht="13.5">
      <c r="A18" s="111" t="s">
        <v>50</v>
      </c>
      <c r="B18" s="92"/>
      <c r="C18" s="129">
        <f>C19+C23+C27+C31+C32</f>
        <v>0</v>
      </c>
      <c r="D18" s="186"/>
      <c r="E18" s="187"/>
      <c r="F18" s="187"/>
      <c r="G18" s="187"/>
      <c r="H18" s="187"/>
      <c r="I18" s="72"/>
      <c r="J18" s="72"/>
      <c r="K18" s="131">
        <f>K19+K23+K27+K31+K32</f>
        <v>131230713.88999999</v>
      </c>
    </row>
    <row r="19" spans="1:11" ht="13.5">
      <c r="A19" s="93" t="s">
        <v>51</v>
      </c>
      <c r="B19" s="93"/>
      <c r="C19" s="129">
        <f>C20+C21+C22</f>
        <v>0</v>
      </c>
      <c r="D19" s="186"/>
      <c r="E19" s="187"/>
      <c r="F19" s="187"/>
      <c r="G19" s="187"/>
      <c r="H19" s="187"/>
      <c r="I19" s="72"/>
      <c r="J19" s="72"/>
      <c r="K19" s="131">
        <f>K20+K21+K22</f>
        <v>38322119.24</v>
      </c>
    </row>
    <row r="20" spans="1:11" ht="14.25" customHeight="1">
      <c r="A20" s="95" t="s">
        <v>105</v>
      </c>
      <c r="B20" s="94"/>
      <c r="C20" s="129">
        <v>0</v>
      </c>
      <c r="D20" s="186"/>
      <c r="E20" s="187"/>
      <c r="F20" s="187"/>
      <c r="G20" s="187"/>
      <c r="H20" s="187"/>
      <c r="I20" s="97"/>
      <c r="J20" s="97"/>
      <c r="K20" s="132">
        <v>38322119.24</v>
      </c>
    </row>
    <row r="21" spans="1:13" ht="13.5">
      <c r="A21" s="95" t="s">
        <v>53</v>
      </c>
      <c r="B21" s="94"/>
      <c r="C21" s="129">
        <v>0</v>
      </c>
      <c r="D21" s="186"/>
      <c r="E21" s="187"/>
      <c r="F21" s="187"/>
      <c r="G21" s="187"/>
      <c r="H21" s="187"/>
      <c r="I21" s="72"/>
      <c r="J21" s="72"/>
      <c r="K21" s="131">
        <v>0</v>
      </c>
      <c r="M21" s="16"/>
    </row>
    <row r="22" spans="1:11" ht="13.5">
      <c r="A22" s="95" t="s">
        <v>54</v>
      </c>
      <c r="B22" s="94"/>
      <c r="C22" s="129">
        <v>0</v>
      </c>
      <c r="D22" s="78"/>
      <c r="E22" s="79"/>
      <c r="F22" s="79"/>
      <c r="G22" s="79"/>
      <c r="H22" s="79"/>
      <c r="I22" s="80"/>
      <c r="J22" s="80"/>
      <c r="K22" s="133">
        <v>0</v>
      </c>
    </row>
    <row r="23" spans="1:11" ht="13.5">
      <c r="A23" s="93" t="s">
        <v>106</v>
      </c>
      <c r="B23" s="92"/>
      <c r="C23" s="129">
        <f>C24+C25+C26</f>
        <v>0</v>
      </c>
      <c r="D23" s="186"/>
      <c r="E23" s="187"/>
      <c r="F23" s="187"/>
      <c r="G23" s="187"/>
      <c r="H23" s="187"/>
      <c r="I23" s="72"/>
      <c r="J23" s="72"/>
      <c r="K23" s="131">
        <f>K24+K25+K26</f>
        <v>69666489.64</v>
      </c>
    </row>
    <row r="24" spans="1:11" ht="13.5">
      <c r="A24" s="95" t="s">
        <v>52</v>
      </c>
      <c r="B24" s="94"/>
      <c r="C24" s="129">
        <v>0</v>
      </c>
      <c r="D24" s="186"/>
      <c r="E24" s="187"/>
      <c r="F24" s="187"/>
      <c r="G24" s="187"/>
      <c r="H24" s="187"/>
      <c r="I24" s="72"/>
      <c r="J24" s="72"/>
      <c r="K24" s="131">
        <v>69666489.64</v>
      </c>
    </row>
    <row r="25" spans="1:11" ht="13.5">
      <c r="A25" s="95" t="s">
        <v>53</v>
      </c>
      <c r="B25" s="94"/>
      <c r="C25" s="129">
        <v>0</v>
      </c>
      <c r="D25" s="186"/>
      <c r="E25" s="187"/>
      <c r="F25" s="187"/>
      <c r="G25" s="187"/>
      <c r="H25" s="187"/>
      <c r="I25" s="72"/>
      <c r="J25" s="72"/>
      <c r="K25" s="131">
        <v>0</v>
      </c>
    </row>
    <row r="26" spans="1:14" ht="14.25" customHeight="1">
      <c r="A26" s="95" t="s">
        <v>54</v>
      </c>
      <c r="B26" s="94"/>
      <c r="C26" s="129">
        <v>0</v>
      </c>
      <c r="D26" s="186"/>
      <c r="E26" s="187"/>
      <c r="F26" s="187"/>
      <c r="G26" s="187"/>
      <c r="H26" s="187"/>
      <c r="I26" s="72"/>
      <c r="J26" s="72"/>
      <c r="K26" s="131">
        <v>0</v>
      </c>
      <c r="L26"/>
      <c r="M26"/>
      <c r="N26" s="25"/>
    </row>
    <row r="27" spans="1:13" ht="14.25">
      <c r="A27" s="93" t="s">
        <v>55</v>
      </c>
      <c r="B27" s="93"/>
      <c r="C27" s="129">
        <f>C28+C29+C30</f>
        <v>0</v>
      </c>
      <c r="D27" s="186"/>
      <c r="E27" s="187"/>
      <c r="F27" s="187"/>
      <c r="G27" s="187"/>
      <c r="H27" s="187"/>
      <c r="I27" s="72"/>
      <c r="J27" s="72"/>
      <c r="K27" s="131">
        <f>K28+K29+K30</f>
        <v>23242105.009999998</v>
      </c>
      <c r="L27"/>
      <c r="M27"/>
    </row>
    <row r="28" spans="1:13" ht="14.25">
      <c r="A28" s="95" t="s">
        <v>56</v>
      </c>
      <c r="B28" s="95"/>
      <c r="C28" s="129">
        <v>0</v>
      </c>
      <c r="D28" s="186"/>
      <c r="E28" s="187"/>
      <c r="F28" s="187"/>
      <c r="G28" s="187"/>
      <c r="H28" s="187"/>
      <c r="I28" s="72"/>
      <c r="J28" s="72"/>
      <c r="K28" s="131">
        <v>0</v>
      </c>
      <c r="L28"/>
      <c r="M28"/>
    </row>
    <row r="29" spans="1:13" ht="14.25">
      <c r="A29" s="95" t="s">
        <v>57</v>
      </c>
      <c r="B29" s="95"/>
      <c r="C29" s="129">
        <v>0</v>
      </c>
      <c r="D29" s="186"/>
      <c r="E29" s="187"/>
      <c r="F29" s="187"/>
      <c r="G29" s="187"/>
      <c r="H29" s="187"/>
      <c r="I29" s="72"/>
      <c r="J29" s="72"/>
      <c r="K29" s="131">
        <v>16591604.99</v>
      </c>
      <c r="L29"/>
      <c r="M29"/>
    </row>
    <row r="30" spans="1:13" ht="14.25">
      <c r="A30" s="95" t="s">
        <v>58</v>
      </c>
      <c r="B30" s="95"/>
      <c r="C30" s="129">
        <v>0</v>
      </c>
      <c r="D30" s="186"/>
      <c r="E30" s="187"/>
      <c r="F30" s="187"/>
      <c r="G30" s="187"/>
      <c r="H30" s="187"/>
      <c r="I30" s="72"/>
      <c r="J30" s="72"/>
      <c r="K30" s="131">
        <v>6650500.02</v>
      </c>
      <c r="L30"/>
      <c r="M30"/>
    </row>
    <row r="31" spans="1:13" ht="14.25">
      <c r="A31" s="93" t="s">
        <v>11</v>
      </c>
      <c r="B31" s="93"/>
      <c r="C31" s="129">
        <v>0</v>
      </c>
      <c r="D31" s="186"/>
      <c r="E31" s="187"/>
      <c r="F31" s="187"/>
      <c r="G31" s="187"/>
      <c r="H31" s="187"/>
      <c r="I31" s="72"/>
      <c r="J31" s="72"/>
      <c r="K31" s="131">
        <v>0</v>
      </c>
      <c r="L31"/>
      <c r="M31"/>
    </row>
    <row r="32" spans="1:11" ht="13.5">
      <c r="A32" s="93" t="s">
        <v>59</v>
      </c>
      <c r="B32" s="93"/>
      <c r="C32" s="129">
        <f>SUM(C33:C35)</f>
        <v>0</v>
      </c>
      <c r="D32" s="186"/>
      <c r="E32" s="187"/>
      <c r="F32" s="187"/>
      <c r="G32" s="187"/>
      <c r="H32" s="187"/>
      <c r="I32" s="72"/>
      <c r="J32" s="72"/>
      <c r="K32" s="131">
        <f>K33+K34+K35</f>
        <v>0</v>
      </c>
    </row>
    <row r="33" spans="1:11" ht="13.5">
      <c r="A33" s="95" t="s">
        <v>84</v>
      </c>
      <c r="B33" s="95"/>
      <c r="C33" s="129">
        <v>0</v>
      </c>
      <c r="D33" s="186"/>
      <c r="E33" s="187"/>
      <c r="F33" s="187"/>
      <c r="G33" s="187"/>
      <c r="H33" s="187"/>
      <c r="I33" s="72"/>
      <c r="J33" s="72"/>
      <c r="K33" s="131">
        <v>0</v>
      </c>
    </row>
    <row r="34" spans="1:11" ht="15">
      <c r="A34" s="95" t="s">
        <v>85</v>
      </c>
      <c r="B34" s="96"/>
      <c r="C34" s="129">
        <v>0</v>
      </c>
      <c r="D34" s="186"/>
      <c r="E34" s="187"/>
      <c r="F34" s="187"/>
      <c r="G34" s="187"/>
      <c r="H34" s="187"/>
      <c r="I34" s="72"/>
      <c r="J34" s="72"/>
      <c r="K34" s="131">
        <v>0</v>
      </c>
    </row>
    <row r="35" spans="1:12" ht="14.25" customHeight="1">
      <c r="A35" s="95" t="s">
        <v>60</v>
      </c>
      <c r="B35" s="95"/>
      <c r="C35" s="129">
        <v>0</v>
      </c>
      <c r="D35" s="78"/>
      <c r="E35" s="79"/>
      <c r="F35" s="79"/>
      <c r="G35" s="79"/>
      <c r="H35" s="79"/>
      <c r="I35" s="72"/>
      <c r="J35" s="97"/>
      <c r="K35" s="132">
        <v>0</v>
      </c>
      <c r="L35" s="16"/>
    </row>
    <row r="36" spans="1:11" ht="13.5">
      <c r="A36" s="111" t="s">
        <v>81</v>
      </c>
      <c r="B36" s="92"/>
      <c r="C36" s="129">
        <f>C37+C38+C39</f>
        <v>0</v>
      </c>
      <c r="D36" s="186"/>
      <c r="E36" s="187"/>
      <c r="F36" s="187"/>
      <c r="G36" s="187"/>
      <c r="H36" s="187"/>
      <c r="I36" s="72"/>
      <c r="J36" s="72"/>
      <c r="K36" s="131">
        <f>K37+K38+K39</f>
        <v>0</v>
      </c>
    </row>
    <row r="37" spans="1:11" ht="13.5">
      <c r="A37" s="93" t="s">
        <v>12</v>
      </c>
      <c r="B37" s="93"/>
      <c r="C37" s="129">
        <v>0</v>
      </c>
      <c r="D37" s="186"/>
      <c r="E37" s="187"/>
      <c r="F37" s="187"/>
      <c r="G37" s="187"/>
      <c r="H37" s="187"/>
      <c r="I37" s="72"/>
      <c r="J37" s="72"/>
      <c r="K37" s="131">
        <v>0</v>
      </c>
    </row>
    <row r="38" spans="1:11" ht="13.5">
      <c r="A38" s="93" t="s">
        <v>13</v>
      </c>
      <c r="B38" s="93"/>
      <c r="C38" s="129">
        <v>0</v>
      </c>
      <c r="D38" s="186"/>
      <c r="E38" s="187"/>
      <c r="F38" s="187"/>
      <c r="G38" s="187"/>
      <c r="H38" s="187"/>
      <c r="I38" s="72"/>
      <c r="J38" s="72"/>
      <c r="K38" s="131">
        <v>0</v>
      </c>
    </row>
    <row r="39" spans="1:11" ht="13.5">
      <c r="A39" s="93" t="s">
        <v>61</v>
      </c>
      <c r="B39" s="93"/>
      <c r="C39" s="129">
        <v>0</v>
      </c>
      <c r="D39" s="186"/>
      <c r="E39" s="187"/>
      <c r="F39" s="187"/>
      <c r="G39" s="187"/>
      <c r="H39" s="187"/>
      <c r="I39" s="72"/>
      <c r="J39" s="72"/>
      <c r="K39" s="131">
        <v>0</v>
      </c>
    </row>
    <row r="40" spans="1:19" ht="13.5">
      <c r="A40" s="112" t="s">
        <v>86</v>
      </c>
      <c r="B40" s="66"/>
      <c r="C40" s="130">
        <f>C18+C36-C34</f>
        <v>0</v>
      </c>
      <c r="D40" s="225"/>
      <c r="E40" s="225"/>
      <c r="F40" s="225"/>
      <c r="G40" s="225"/>
      <c r="H40" s="225"/>
      <c r="I40" s="75"/>
      <c r="J40" s="75"/>
      <c r="K40" s="134">
        <f>K18+K36-K34</f>
        <v>131230713.88999999</v>
      </c>
      <c r="L40" s="17"/>
      <c r="M40" s="17"/>
      <c r="N40" s="17"/>
      <c r="O40" s="17"/>
      <c r="P40" s="17"/>
      <c r="Q40" s="17"/>
      <c r="S40" s="17"/>
    </row>
    <row r="41" spans="1:11" ht="6" customHeight="1">
      <c r="A41" s="30"/>
      <c r="B41" s="31"/>
      <c r="C41" s="31"/>
      <c r="D41" s="31"/>
      <c r="E41" s="31"/>
      <c r="F41" s="31"/>
      <c r="G41" s="31"/>
      <c r="H41" s="54"/>
      <c r="I41" s="32"/>
      <c r="J41" s="32"/>
      <c r="K41" s="27"/>
    </row>
    <row r="42" spans="1:14" ht="28.5" customHeight="1">
      <c r="A42" s="213" t="s">
        <v>91</v>
      </c>
      <c r="B42" s="214"/>
      <c r="C42" s="104" t="s">
        <v>96</v>
      </c>
      <c r="D42" s="219" t="s">
        <v>46</v>
      </c>
      <c r="E42" s="220"/>
      <c r="F42" s="220"/>
      <c r="G42" s="221"/>
      <c r="H42" s="219" t="s">
        <v>97</v>
      </c>
      <c r="I42" s="220"/>
      <c r="J42" s="221"/>
      <c r="K42" s="83" t="s">
        <v>98</v>
      </c>
      <c r="L42" s="18"/>
      <c r="M42" s="12"/>
      <c r="N42" s="19"/>
    </row>
    <row r="43" spans="1:14" ht="14.25" customHeight="1">
      <c r="A43" s="215"/>
      <c r="B43" s="216"/>
      <c r="C43" s="105" t="s">
        <v>3</v>
      </c>
      <c r="D43" s="195" t="str">
        <f>D16</f>
        <v>Jan a Abr 2021</v>
      </c>
      <c r="E43" s="196"/>
      <c r="F43" s="196"/>
      <c r="G43" s="197"/>
      <c r="H43" s="195" t="str">
        <f>D16</f>
        <v>Jan a Abr 2021</v>
      </c>
      <c r="I43" s="196"/>
      <c r="J43" s="197"/>
      <c r="K43" s="107" t="str">
        <f>D16</f>
        <v>Jan a Abr 2021</v>
      </c>
      <c r="L43" s="11"/>
      <c r="M43" s="11"/>
      <c r="N43" s="11"/>
    </row>
    <row r="44" spans="1:13" ht="13.5">
      <c r="A44" s="217"/>
      <c r="B44" s="218"/>
      <c r="C44" s="106" t="s">
        <v>92</v>
      </c>
      <c r="D44" s="198" t="s">
        <v>93</v>
      </c>
      <c r="E44" s="199"/>
      <c r="F44" s="199"/>
      <c r="G44" s="200"/>
      <c r="H44" s="198" t="s">
        <v>94</v>
      </c>
      <c r="I44" s="199"/>
      <c r="J44" s="200"/>
      <c r="K44" s="84" t="s">
        <v>95</v>
      </c>
      <c r="L44" s="1"/>
      <c r="M44" s="20"/>
    </row>
    <row r="45" spans="1:13" ht="13.5">
      <c r="A45" s="108" t="s">
        <v>99</v>
      </c>
      <c r="B45" s="98"/>
      <c r="C45" s="98">
        <f aca="true" t="shared" si="0" ref="C45:K45">C46+C47</f>
        <v>2008525.96</v>
      </c>
      <c r="D45" s="177">
        <f t="shared" si="0"/>
        <v>2008525.96</v>
      </c>
      <c r="E45" s="178">
        <f t="shared" si="0"/>
        <v>0</v>
      </c>
      <c r="F45" s="178">
        <f t="shared" si="0"/>
        <v>0</v>
      </c>
      <c r="G45" s="179">
        <f t="shared" si="0"/>
        <v>0</v>
      </c>
      <c r="H45" s="177">
        <f t="shared" si="0"/>
        <v>1991043.24</v>
      </c>
      <c r="I45" s="178">
        <f t="shared" si="0"/>
        <v>0</v>
      </c>
      <c r="J45" s="179">
        <f t="shared" si="0"/>
        <v>0</v>
      </c>
      <c r="K45" s="71">
        <f t="shared" si="0"/>
        <v>1408540.69</v>
      </c>
      <c r="L45" s="17"/>
      <c r="M45" s="17"/>
    </row>
    <row r="46" spans="1:13" ht="13.5">
      <c r="A46" s="109" t="s">
        <v>100</v>
      </c>
      <c r="B46" s="98"/>
      <c r="C46" s="98">
        <v>425584.98</v>
      </c>
      <c r="D46" s="177">
        <v>425584.98</v>
      </c>
      <c r="E46" s="178"/>
      <c r="F46" s="178"/>
      <c r="G46" s="179"/>
      <c r="H46" s="177">
        <v>408102.26</v>
      </c>
      <c r="I46" s="178"/>
      <c r="J46" s="179"/>
      <c r="K46" s="71">
        <v>306510.96</v>
      </c>
      <c r="L46" s="17"/>
      <c r="M46" s="17"/>
    </row>
    <row r="47" spans="1:13" ht="13.5">
      <c r="A47" s="109" t="s">
        <v>101</v>
      </c>
      <c r="B47" s="98"/>
      <c r="C47" s="98">
        <v>1582940.98</v>
      </c>
      <c r="D47" s="177">
        <v>1582940.98</v>
      </c>
      <c r="E47" s="178"/>
      <c r="F47" s="178"/>
      <c r="G47" s="179"/>
      <c r="H47" s="177">
        <v>1582940.98</v>
      </c>
      <c r="I47" s="178"/>
      <c r="J47" s="263"/>
      <c r="K47" s="77">
        <v>1102029.73</v>
      </c>
      <c r="L47" s="17"/>
      <c r="M47" s="17"/>
    </row>
    <row r="48" spans="1:13" ht="13.5">
      <c r="A48" s="110" t="s">
        <v>102</v>
      </c>
      <c r="B48" s="98"/>
      <c r="C48" s="98">
        <f aca="true" t="shared" si="1" ref="C48:K48">C49+C50</f>
        <v>0</v>
      </c>
      <c r="D48" s="177">
        <f t="shared" si="1"/>
        <v>0</v>
      </c>
      <c r="E48" s="178">
        <f t="shared" si="1"/>
        <v>0</v>
      </c>
      <c r="F48" s="178">
        <f t="shared" si="1"/>
        <v>0</v>
      </c>
      <c r="G48" s="179">
        <f t="shared" si="1"/>
        <v>0</v>
      </c>
      <c r="H48" s="177">
        <f t="shared" si="1"/>
        <v>0</v>
      </c>
      <c r="I48" s="178">
        <f t="shared" si="1"/>
        <v>0</v>
      </c>
      <c r="J48" s="179">
        <f t="shared" si="1"/>
        <v>0</v>
      </c>
      <c r="K48" s="71">
        <f t="shared" si="1"/>
        <v>0</v>
      </c>
      <c r="L48" s="17"/>
      <c r="M48" s="17"/>
    </row>
    <row r="49" spans="1:13" ht="13.5">
      <c r="A49" s="109" t="s">
        <v>84</v>
      </c>
      <c r="B49" s="98"/>
      <c r="C49" s="97">
        <v>0</v>
      </c>
      <c r="D49" s="177">
        <v>0</v>
      </c>
      <c r="E49" s="178"/>
      <c r="F49" s="178"/>
      <c r="G49" s="179"/>
      <c r="H49" s="177">
        <v>0</v>
      </c>
      <c r="I49" s="178"/>
      <c r="J49" s="179"/>
      <c r="K49" s="71">
        <v>0</v>
      </c>
      <c r="L49" s="17"/>
      <c r="M49" s="17"/>
    </row>
    <row r="50" spans="1:13" ht="13.5">
      <c r="A50" s="109" t="s">
        <v>103</v>
      </c>
      <c r="B50" s="98"/>
      <c r="C50" s="97">
        <v>0</v>
      </c>
      <c r="D50" s="205">
        <v>0</v>
      </c>
      <c r="E50" s="206"/>
      <c r="F50" s="206"/>
      <c r="G50" s="207"/>
      <c r="H50" s="205">
        <v>0</v>
      </c>
      <c r="I50" s="206"/>
      <c r="J50" s="207"/>
      <c r="K50" s="71">
        <v>0</v>
      </c>
      <c r="L50" s="17"/>
      <c r="M50" s="17"/>
    </row>
    <row r="51" spans="1:14" ht="13.5">
      <c r="A51" s="67" t="s">
        <v>104</v>
      </c>
      <c r="B51" s="102"/>
      <c r="C51" s="99">
        <f aca="true" t="shared" si="2" ref="C51:K51">C45+C48</f>
        <v>2008525.96</v>
      </c>
      <c r="D51" s="174">
        <f t="shared" si="2"/>
        <v>2008525.96</v>
      </c>
      <c r="E51" s="175">
        <f t="shared" si="2"/>
        <v>0</v>
      </c>
      <c r="F51" s="175">
        <f t="shared" si="2"/>
        <v>0</v>
      </c>
      <c r="G51" s="176">
        <f t="shared" si="2"/>
        <v>0</v>
      </c>
      <c r="H51" s="174">
        <f t="shared" si="2"/>
        <v>1991043.24</v>
      </c>
      <c r="I51" s="175">
        <f t="shared" si="2"/>
        <v>0</v>
      </c>
      <c r="J51" s="176">
        <f t="shared" si="2"/>
        <v>0</v>
      </c>
      <c r="K51" s="73">
        <f t="shared" si="2"/>
        <v>1408540.69</v>
      </c>
      <c r="L51" s="17"/>
      <c r="M51" s="17"/>
      <c r="N51" s="16"/>
    </row>
    <row r="52" spans="1:14" ht="6" customHeight="1">
      <c r="A52" s="183"/>
      <c r="B52" s="184"/>
      <c r="C52" s="185"/>
      <c r="D52" s="185"/>
      <c r="E52" s="185"/>
      <c r="F52" s="185"/>
      <c r="G52" s="185"/>
      <c r="H52" s="185"/>
      <c r="I52" s="185"/>
      <c r="J52" s="185"/>
      <c r="K52" s="185"/>
      <c r="L52" s="17"/>
      <c r="M52" s="17"/>
      <c r="N52" s="16"/>
    </row>
    <row r="53" spans="1:14" ht="15">
      <c r="A53" s="67" t="s">
        <v>107</v>
      </c>
      <c r="B53" s="101"/>
      <c r="C53" s="74">
        <f>C40-C51</f>
        <v>-2008525.96</v>
      </c>
      <c r="D53" s="224">
        <f>K40-D51</f>
        <v>129222187.92999999</v>
      </c>
      <c r="E53" s="225"/>
      <c r="F53" s="225"/>
      <c r="G53" s="226"/>
      <c r="H53" s="224">
        <f>K40-H51</f>
        <v>129239670.64999999</v>
      </c>
      <c r="I53" s="225"/>
      <c r="J53" s="226"/>
      <c r="K53" s="74">
        <f>K40-K51</f>
        <v>129822173.19999999</v>
      </c>
      <c r="L53" s="16"/>
      <c r="M53" s="16"/>
      <c r="N53" s="16"/>
    </row>
    <row r="54" spans="1:14" ht="6" customHeight="1">
      <c r="A54" s="33"/>
      <c r="B54" s="34"/>
      <c r="C54" s="34"/>
      <c r="D54" s="35"/>
      <c r="E54" s="35"/>
      <c r="F54" s="35"/>
      <c r="G54" s="35"/>
      <c r="H54" s="35"/>
      <c r="I54" s="35"/>
      <c r="J54" s="35"/>
      <c r="K54" s="36"/>
      <c r="L54" s="16"/>
      <c r="M54" s="16"/>
      <c r="N54" s="16"/>
    </row>
    <row r="55" spans="1:14" ht="13.5">
      <c r="A55" s="253" t="s">
        <v>62</v>
      </c>
      <c r="B55" s="264"/>
      <c r="C55" s="265" t="s">
        <v>5</v>
      </c>
      <c r="D55" s="211"/>
      <c r="E55" s="211"/>
      <c r="F55" s="211"/>
      <c r="G55" s="211"/>
      <c r="H55" s="211"/>
      <c r="I55" s="211"/>
      <c r="J55" s="211"/>
      <c r="K55" s="211"/>
      <c r="L55" s="16"/>
      <c r="M55" s="16"/>
      <c r="N55" s="16"/>
    </row>
    <row r="56" spans="1:14" ht="15" customHeight="1">
      <c r="A56" s="85" t="s">
        <v>108</v>
      </c>
      <c r="B56" s="85"/>
      <c r="C56" s="115"/>
      <c r="D56" s="114"/>
      <c r="E56" s="114"/>
      <c r="F56" s="114"/>
      <c r="G56" s="114"/>
      <c r="H56" s="114"/>
      <c r="I56" s="114"/>
      <c r="J56" s="114"/>
      <c r="K56" s="114">
        <v>0</v>
      </c>
      <c r="L56" s="16"/>
      <c r="M56" s="16"/>
      <c r="N56" s="16"/>
    </row>
    <row r="57" spans="1:14" ht="6" customHeight="1">
      <c r="A57" s="33"/>
      <c r="B57" s="34"/>
      <c r="C57" s="34"/>
      <c r="D57" s="35"/>
      <c r="E57" s="35"/>
      <c r="F57" s="35"/>
      <c r="G57" s="35"/>
      <c r="H57" s="35"/>
      <c r="I57" s="35"/>
      <c r="J57" s="35"/>
      <c r="K57" s="36"/>
      <c r="L57" s="16"/>
      <c r="M57" s="16"/>
      <c r="N57" s="16"/>
    </row>
    <row r="58" spans="1:14" ht="13.5">
      <c r="A58" s="253" t="s">
        <v>4</v>
      </c>
      <c r="B58" s="253"/>
      <c r="C58" s="254" t="s">
        <v>5</v>
      </c>
      <c r="D58" s="211"/>
      <c r="E58" s="211"/>
      <c r="F58" s="211"/>
      <c r="G58" s="211"/>
      <c r="H58" s="211"/>
      <c r="I58" s="211"/>
      <c r="J58" s="211"/>
      <c r="K58" s="211"/>
      <c r="L58" s="16"/>
      <c r="M58" s="16"/>
      <c r="N58" s="16"/>
    </row>
    <row r="59" spans="1:14" ht="15" customHeight="1">
      <c r="A59" s="85" t="s">
        <v>108</v>
      </c>
      <c r="B59" s="85"/>
      <c r="C59" s="113"/>
      <c r="D59" s="114"/>
      <c r="E59" s="114"/>
      <c r="F59" s="114"/>
      <c r="G59" s="114"/>
      <c r="H59" s="114"/>
      <c r="I59" s="114"/>
      <c r="J59" s="114"/>
      <c r="K59" s="114">
        <v>0</v>
      </c>
      <c r="L59" s="16"/>
      <c r="M59" s="16"/>
      <c r="N59" s="16"/>
    </row>
    <row r="60" spans="1:11" ht="6" customHeight="1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27"/>
    </row>
    <row r="61" spans="1:11" ht="14.25" customHeight="1">
      <c r="A61" s="220" t="s">
        <v>109</v>
      </c>
      <c r="B61" s="220"/>
      <c r="C61" s="219" t="s">
        <v>45</v>
      </c>
      <c r="D61" s="220"/>
      <c r="E61" s="220"/>
      <c r="F61" s="220"/>
      <c r="G61" s="220"/>
      <c r="H61" s="220"/>
      <c r="I61" s="220"/>
      <c r="J61" s="220"/>
      <c r="K61" s="220"/>
    </row>
    <row r="62" spans="1:12" ht="13.5">
      <c r="A62" s="199"/>
      <c r="B62" s="199"/>
      <c r="C62" s="195"/>
      <c r="D62" s="199"/>
      <c r="E62" s="199"/>
      <c r="F62" s="199"/>
      <c r="G62" s="199"/>
      <c r="H62" s="199"/>
      <c r="I62" s="199"/>
      <c r="J62" s="199"/>
      <c r="K62" s="199"/>
      <c r="L62" s="12"/>
    </row>
    <row r="63" spans="1:12" ht="13.5">
      <c r="A63" s="50" t="s">
        <v>63</v>
      </c>
      <c r="B63" s="50"/>
      <c r="C63" s="49"/>
      <c r="D63" s="39"/>
      <c r="E63" s="39"/>
      <c r="F63" s="39"/>
      <c r="G63" s="39"/>
      <c r="H63" s="39"/>
      <c r="I63" s="39"/>
      <c r="J63" s="39"/>
      <c r="K63" s="40">
        <v>0</v>
      </c>
      <c r="L63" s="19"/>
    </row>
    <row r="64" spans="1:11" ht="13.5">
      <c r="A64" s="60" t="s">
        <v>64</v>
      </c>
      <c r="B64" s="60"/>
      <c r="C64" s="116"/>
      <c r="D64" s="41"/>
      <c r="E64" s="41"/>
      <c r="F64" s="41"/>
      <c r="G64" s="41"/>
      <c r="H64" s="41"/>
      <c r="I64" s="41"/>
      <c r="J64" s="41"/>
      <c r="K64" s="42">
        <v>0</v>
      </c>
    </row>
    <row r="65" spans="1:11" ht="13.5">
      <c r="A65" s="60" t="s">
        <v>65</v>
      </c>
      <c r="B65" s="60"/>
      <c r="C65" s="116"/>
      <c r="D65" s="41"/>
      <c r="E65" s="41"/>
      <c r="F65" s="41"/>
      <c r="G65" s="41"/>
      <c r="H65" s="41"/>
      <c r="I65" s="41"/>
      <c r="J65" s="41"/>
      <c r="K65" s="42">
        <v>0</v>
      </c>
    </row>
    <row r="66" spans="1:11" ht="13.5">
      <c r="A66" s="53" t="s">
        <v>66</v>
      </c>
      <c r="B66" s="53"/>
      <c r="C66" s="52"/>
      <c r="D66" s="43"/>
      <c r="E66" s="43"/>
      <c r="F66" s="43"/>
      <c r="G66" s="43"/>
      <c r="H66" s="43"/>
      <c r="I66" s="43"/>
      <c r="J66" s="43"/>
      <c r="K66" s="44">
        <v>0</v>
      </c>
    </row>
    <row r="67" spans="1:11" ht="6" customHeight="1">
      <c r="A67" s="37"/>
      <c r="B67" s="38"/>
      <c r="C67" s="38"/>
      <c r="D67" s="38"/>
      <c r="E67" s="38"/>
      <c r="F67" s="38"/>
      <c r="G67" s="38"/>
      <c r="H67" s="38"/>
      <c r="I67" s="38"/>
      <c r="J67" s="38"/>
      <c r="K67" s="27"/>
    </row>
    <row r="68" spans="1:11" ht="15" customHeight="1">
      <c r="A68" s="255" t="s">
        <v>6</v>
      </c>
      <c r="B68" s="256"/>
      <c r="C68" s="259" t="s">
        <v>110</v>
      </c>
      <c r="D68" s="260"/>
      <c r="E68" s="260"/>
      <c r="F68" s="260"/>
      <c r="G68" s="260"/>
      <c r="H68" s="260"/>
      <c r="I68" s="260"/>
      <c r="J68" s="260"/>
      <c r="K68" s="260"/>
    </row>
    <row r="69" spans="1:12" ht="14.25" customHeight="1">
      <c r="A69" s="257"/>
      <c r="B69" s="258"/>
      <c r="C69" s="261"/>
      <c r="D69" s="262"/>
      <c r="E69" s="262"/>
      <c r="F69" s="262"/>
      <c r="G69" s="262"/>
      <c r="H69" s="262"/>
      <c r="I69" s="262"/>
      <c r="J69" s="262"/>
      <c r="K69" s="262"/>
      <c r="L69" s="15"/>
    </row>
    <row r="70" spans="1:15" ht="13.5">
      <c r="A70" s="45" t="s">
        <v>67</v>
      </c>
      <c r="B70" s="82"/>
      <c r="C70" s="89"/>
      <c r="D70" s="90"/>
      <c r="E70" s="90"/>
      <c r="F70" s="90"/>
      <c r="G70" s="118"/>
      <c r="H70" s="118"/>
      <c r="I70" s="118"/>
      <c r="J70" s="118"/>
      <c r="K70" s="118">
        <v>74195110.04</v>
      </c>
      <c r="L70" s="17"/>
      <c r="M70" s="17"/>
      <c r="N70" s="17"/>
      <c r="O70" s="17"/>
    </row>
    <row r="71" spans="1:15" ht="13.5">
      <c r="A71" s="45" t="s">
        <v>68</v>
      </c>
      <c r="B71" s="103"/>
      <c r="C71" s="71"/>
      <c r="D71" s="72"/>
      <c r="E71" s="72"/>
      <c r="F71" s="72"/>
      <c r="G71" s="97"/>
      <c r="H71" s="97"/>
      <c r="I71" s="97"/>
      <c r="J71" s="97"/>
      <c r="K71" s="97">
        <v>2857481144.69</v>
      </c>
      <c r="L71" s="17"/>
      <c r="M71" s="17"/>
      <c r="N71" s="17"/>
      <c r="O71" s="17"/>
    </row>
    <row r="72" spans="1:15" ht="13.5">
      <c r="A72" s="117" t="s">
        <v>69</v>
      </c>
      <c r="B72" s="87"/>
      <c r="C72" s="86"/>
      <c r="D72" s="88"/>
      <c r="E72" s="88"/>
      <c r="F72" s="88"/>
      <c r="G72" s="119"/>
      <c r="H72" s="119"/>
      <c r="I72" s="119"/>
      <c r="J72" s="119"/>
      <c r="K72" s="119">
        <v>4071331313.81</v>
      </c>
      <c r="L72" s="163"/>
      <c r="M72" s="164"/>
      <c r="N72" s="17"/>
      <c r="O72" s="17"/>
    </row>
    <row r="73" spans="1:11" ht="6" customHeight="1">
      <c r="A73" s="46"/>
      <c r="B73" s="30"/>
      <c r="C73" s="30"/>
      <c r="D73" s="181"/>
      <c r="E73" s="181"/>
      <c r="F73" s="181"/>
      <c r="G73" s="30"/>
      <c r="H73" s="30"/>
      <c r="I73" s="212"/>
      <c r="J73" s="212"/>
      <c r="K73" s="212"/>
    </row>
    <row r="74" spans="1:19" s="14" customFormat="1" ht="13.5">
      <c r="A74" s="211" t="s">
        <v>111</v>
      </c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"/>
      <c r="M74" s="2"/>
      <c r="N74" s="2"/>
      <c r="O74" s="2"/>
      <c r="P74" s="2"/>
      <c r="Q74" s="2"/>
      <c r="R74" s="2"/>
      <c r="S74" s="2"/>
    </row>
    <row r="75" spans="1:11" ht="14.25" customHeight="1">
      <c r="A75" s="235" t="s">
        <v>112</v>
      </c>
      <c r="B75" s="236"/>
      <c r="C75" s="231" t="s">
        <v>88</v>
      </c>
      <c r="D75" s="223" t="s">
        <v>2</v>
      </c>
      <c r="E75" s="223"/>
      <c r="F75" s="223"/>
      <c r="G75" s="223"/>
      <c r="H75" s="223"/>
      <c r="I75" s="223"/>
      <c r="J75" s="223"/>
      <c r="K75" s="223"/>
    </row>
    <row r="76" spans="1:12" ht="13.5">
      <c r="A76" s="237"/>
      <c r="B76" s="238"/>
      <c r="C76" s="232"/>
      <c r="D76" s="233" t="str">
        <f>D16</f>
        <v>Jan a Abr 2021</v>
      </c>
      <c r="E76" s="234"/>
      <c r="F76" s="234"/>
      <c r="G76" s="234"/>
      <c r="H76" s="234"/>
      <c r="I76" s="234"/>
      <c r="J76" s="234"/>
      <c r="K76" s="234"/>
      <c r="L76" s="15"/>
    </row>
    <row r="77" spans="1:11" ht="13.5">
      <c r="A77" s="227"/>
      <c r="B77" s="239"/>
      <c r="C77" s="55" t="s">
        <v>89</v>
      </c>
      <c r="D77" s="227" t="s">
        <v>90</v>
      </c>
      <c r="E77" s="227"/>
      <c r="F77" s="227"/>
      <c r="G77" s="227"/>
      <c r="H77" s="227"/>
      <c r="I77" s="227"/>
      <c r="J77" s="227"/>
      <c r="K77" s="227"/>
    </row>
    <row r="78" spans="1:11" ht="13.5">
      <c r="A78" s="93" t="s">
        <v>51</v>
      </c>
      <c r="B78" s="93"/>
      <c r="C78" s="129">
        <f>C79+C80+C81</f>
        <v>2674001813</v>
      </c>
      <c r="D78" s="186"/>
      <c r="E78" s="187"/>
      <c r="F78" s="187"/>
      <c r="G78" s="187"/>
      <c r="H78" s="187"/>
      <c r="I78" s="72"/>
      <c r="J78" s="72"/>
      <c r="K78" s="131">
        <f>K79+K80+K81</f>
        <v>566612313.51</v>
      </c>
    </row>
    <row r="79" spans="1:18" ht="15" customHeight="1">
      <c r="A79" s="95" t="s">
        <v>105</v>
      </c>
      <c r="B79" s="94"/>
      <c r="C79" s="129">
        <v>1804173826</v>
      </c>
      <c r="D79" s="186"/>
      <c r="E79" s="187"/>
      <c r="F79" s="187"/>
      <c r="G79" s="187"/>
      <c r="H79" s="187"/>
      <c r="I79" s="97"/>
      <c r="J79" s="97"/>
      <c r="K79" s="132">
        <v>360244041.6</v>
      </c>
      <c r="L79" s="173"/>
      <c r="M79" s="173"/>
      <c r="N79" s="173"/>
      <c r="O79" s="173"/>
      <c r="P79" s="173"/>
      <c r="Q79" s="173"/>
      <c r="R79" s="173"/>
    </row>
    <row r="80" spans="1:11" ht="15" customHeight="1">
      <c r="A80" s="95" t="s">
        <v>53</v>
      </c>
      <c r="B80" s="94"/>
      <c r="C80" s="129">
        <v>620322987</v>
      </c>
      <c r="D80" s="186"/>
      <c r="E80" s="187"/>
      <c r="F80" s="187"/>
      <c r="G80" s="187"/>
      <c r="H80" s="187"/>
      <c r="I80" s="72"/>
      <c r="J80" s="72"/>
      <c r="K80" s="131">
        <v>144671881.81</v>
      </c>
    </row>
    <row r="81" spans="1:11" ht="15" customHeight="1">
      <c r="A81" s="95" t="s">
        <v>54</v>
      </c>
      <c r="B81" s="94"/>
      <c r="C81" s="129">
        <v>249505000</v>
      </c>
      <c r="D81" s="78"/>
      <c r="E81" s="79"/>
      <c r="F81" s="79"/>
      <c r="G81" s="79"/>
      <c r="H81" s="79"/>
      <c r="I81" s="80"/>
      <c r="J81" s="80"/>
      <c r="K81" s="133">
        <v>61696390.1</v>
      </c>
    </row>
    <row r="82" spans="1:11" ht="13.5">
      <c r="A82" s="93" t="s">
        <v>106</v>
      </c>
      <c r="B82" s="92"/>
      <c r="C82" s="129">
        <f>C83+C84+C85</f>
        <v>2935141191</v>
      </c>
      <c r="D82" s="186"/>
      <c r="E82" s="187"/>
      <c r="F82" s="187"/>
      <c r="G82" s="187"/>
      <c r="H82" s="187"/>
      <c r="I82" s="72"/>
      <c r="J82" s="72"/>
      <c r="K82" s="131">
        <f>K83+K84+K85</f>
        <v>769871988.89</v>
      </c>
    </row>
    <row r="83" spans="1:11" ht="13.5">
      <c r="A83" s="95" t="s">
        <v>52</v>
      </c>
      <c r="B83" s="94"/>
      <c r="C83" s="129">
        <v>2935141191</v>
      </c>
      <c r="D83" s="186"/>
      <c r="E83" s="187"/>
      <c r="F83" s="187"/>
      <c r="G83" s="187"/>
      <c r="H83" s="187"/>
      <c r="I83" s="72"/>
      <c r="J83" s="72"/>
      <c r="K83" s="131">
        <v>769871988.89</v>
      </c>
    </row>
    <row r="84" spans="1:11" ht="13.5">
      <c r="A84" s="95" t="s">
        <v>53</v>
      </c>
      <c r="B84" s="94"/>
      <c r="C84" s="129">
        <v>0</v>
      </c>
      <c r="D84" s="186"/>
      <c r="E84" s="187"/>
      <c r="F84" s="187"/>
      <c r="G84" s="187"/>
      <c r="H84" s="187"/>
      <c r="I84" s="72"/>
      <c r="J84" s="72"/>
      <c r="K84" s="131">
        <v>0</v>
      </c>
    </row>
    <row r="85" spans="1:11" ht="13.5">
      <c r="A85" s="95" t="s">
        <v>54</v>
      </c>
      <c r="B85" s="94"/>
      <c r="C85" s="129">
        <v>0</v>
      </c>
      <c r="D85" s="186"/>
      <c r="E85" s="187"/>
      <c r="F85" s="187"/>
      <c r="G85" s="187"/>
      <c r="H85" s="187"/>
      <c r="I85" s="72"/>
      <c r="J85" s="72"/>
      <c r="K85" s="131">
        <v>0</v>
      </c>
    </row>
    <row r="86" spans="1:14" ht="13.5">
      <c r="A86" s="93" t="s">
        <v>55</v>
      </c>
      <c r="B86" s="93"/>
      <c r="C86" s="129">
        <f>C87+C88+C89</f>
        <v>133976039</v>
      </c>
      <c r="D86" s="186"/>
      <c r="E86" s="187"/>
      <c r="F86" s="187"/>
      <c r="G86" s="187"/>
      <c r="H86" s="187"/>
      <c r="I86" s="72"/>
      <c r="J86" s="72"/>
      <c r="K86" s="131">
        <f>K87+K88+K89</f>
        <v>4061830.46</v>
      </c>
      <c r="L86" s="172"/>
      <c r="M86" s="172"/>
      <c r="N86" s="172"/>
    </row>
    <row r="87" spans="1:14" ht="13.5">
      <c r="A87" s="95" t="s">
        <v>56</v>
      </c>
      <c r="B87" s="95"/>
      <c r="C87" s="129">
        <v>14606345</v>
      </c>
      <c r="D87" s="186"/>
      <c r="E87" s="187"/>
      <c r="F87" s="187"/>
      <c r="G87" s="187"/>
      <c r="H87" s="187"/>
      <c r="I87" s="72"/>
      <c r="J87" s="72"/>
      <c r="K87" s="131">
        <v>1448080.96</v>
      </c>
      <c r="L87" s="172"/>
      <c r="M87" s="172"/>
      <c r="N87" s="172"/>
    </row>
    <row r="88" spans="1:14" ht="13.5">
      <c r="A88" s="95" t="s">
        <v>57</v>
      </c>
      <c r="B88" s="95"/>
      <c r="C88" s="129">
        <v>119369694</v>
      </c>
      <c r="D88" s="186"/>
      <c r="E88" s="187"/>
      <c r="F88" s="187"/>
      <c r="G88" s="187"/>
      <c r="H88" s="187"/>
      <c r="I88" s="72"/>
      <c r="J88" s="72"/>
      <c r="K88" s="131">
        <v>2613749.5</v>
      </c>
      <c r="L88" s="172"/>
      <c r="M88" s="172"/>
      <c r="N88" s="172"/>
    </row>
    <row r="89" spans="1:11" ht="13.5">
      <c r="A89" s="95" t="s">
        <v>58</v>
      </c>
      <c r="B89" s="95"/>
      <c r="C89" s="129">
        <v>0</v>
      </c>
      <c r="D89" s="186"/>
      <c r="E89" s="187"/>
      <c r="F89" s="187"/>
      <c r="G89" s="187"/>
      <c r="H89" s="187"/>
      <c r="I89" s="72"/>
      <c r="J89" s="72"/>
      <c r="K89" s="131">
        <v>0</v>
      </c>
    </row>
    <row r="90" spans="1:11" ht="13.5">
      <c r="A90" s="93" t="s">
        <v>11</v>
      </c>
      <c r="B90" s="93"/>
      <c r="C90" s="129">
        <v>0</v>
      </c>
      <c r="D90" s="186"/>
      <c r="E90" s="187"/>
      <c r="F90" s="187"/>
      <c r="G90" s="187"/>
      <c r="H90" s="187"/>
      <c r="I90" s="72"/>
      <c r="J90" s="72"/>
      <c r="K90" s="131">
        <v>0</v>
      </c>
    </row>
    <row r="91" spans="1:11" ht="13.5">
      <c r="A91" s="93" t="s">
        <v>59</v>
      </c>
      <c r="B91" s="93"/>
      <c r="C91" s="129">
        <f>SUM(C92:C93)</f>
        <v>447739958</v>
      </c>
      <c r="D91" s="186"/>
      <c r="E91" s="187"/>
      <c r="F91" s="187"/>
      <c r="G91" s="187"/>
      <c r="H91" s="187"/>
      <c r="I91" s="72"/>
      <c r="J91" s="72"/>
      <c r="K91" s="131">
        <f>K92+K93</f>
        <v>110971722.17999999</v>
      </c>
    </row>
    <row r="92" spans="1:11" ht="13.5">
      <c r="A92" s="95" t="s">
        <v>84</v>
      </c>
      <c r="B92" s="95"/>
      <c r="C92" s="129">
        <v>116879996</v>
      </c>
      <c r="D92" s="186"/>
      <c r="E92" s="187"/>
      <c r="F92" s="187"/>
      <c r="G92" s="187"/>
      <c r="H92" s="187"/>
      <c r="I92" s="72"/>
      <c r="J92" s="72"/>
      <c r="K92" s="131">
        <v>1883441.38</v>
      </c>
    </row>
    <row r="93" spans="1:11" ht="13.5">
      <c r="A93" s="95" t="s">
        <v>60</v>
      </c>
      <c r="B93" s="95"/>
      <c r="C93" s="129">
        <v>330859962</v>
      </c>
      <c r="D93" s="78"/>
      <c r="E93" s="79"/>
      <c r="F93" s="79"/>
      <c r="G93" s="79"/>
      <c r="H93" s="79"/>
      <c r="I93" s="72"/>
      <c r="J93" s="97"/>
      <c r="K93" s="132">
        <v>109088280.8</v>
      </c>
    </row>
    <row r="94" spans="1:11" ht="13.5">
      <c r="A94" s="111" t="s">
        <v>81</v>
      </c>
      <c r="B94" s="92"/>
      <c r="C94" s="129">
        <f>C95+C96+C97</f>
        <v>41462307</v>
      </c>
      <c r="D94" s="186"/>
      <c r="E94" s="187"/>
      <c r="F94" s="187"/>
      <c r="G94" s="187"/>
      <c r="H94" s="187"/>
      <c r="I94" s="72"/>
      <c r="J94" s="72"/>
      <c r="K94" s="131">
        <f>K95+K96+K97</f>
        <v>16923994.01</v>
      </c>
    </row>
    <row r="95" spans="1:11" ht="13.5">
      <c r="A95" s="93" t="s">
        <v>12</v>
      </c>
      <c r="B95" s="93"/>
      <c r="C95" s="129">
        <v>7000000</v>
      </c>
      <c r="D95" s="186"/>
      <c r="E95" s="187"/>
      <c r="F95" s="187"/>
      <c r="G95" s="187"/>
      <c r="H95" s="187"/>
      <c r="I95" s="72"/>
      <c r="J95" s="72"/>
      <c r="K95" s="131">
        <v>0</v>
      </c>
    </row>
    <row r="96" spans="1:11" ht="13.5">
      <c r="A96" s="93" t="s">
        <v>13</v>
      </c>
      <c r="B96" s="93"/>
      <c r="C96" s="129">
        <v>34462307</v>
      </c>
      <c r="D96" s="186"/>
      <c r="E96" s="187"/>
      <c r="F96" s="187"/>
      <c r="G96" s="187"/>
      <c r="H96" s="187"/>
      <c r="I96" s="72"/>
      <c r="J96" s="72"/>
      <c r="K96" s="131">
        <v>16923994.01</v>
      </c>
    </row>
    <row r="97" spans="1:11" ht="13.5">
      <c r="A97" s="93" t="s">
        <v>61</v>
      </c>
      <c r="B97" s="93"/>
      <c r="C97" s="129">
        <v>0</v>
      </c>
      <c r="D97" s="186"/>
      <c r="E97" s="187"/>
      <c r="F97" s="187"/>
      <c r="G97" s="187"/>
      <c r="H97" s="187"/>
      <c r="I97" s="72"/>
      <c r="J97" s="72"/>
      <c r="K97" s="131">
        <v>0</v>
      </c>
    </row>
    <row r="98" spans="1:14" ht="13.5">
      <c r="A98" s="112" t="s">
        <v>113</v>
      </c>
      <c r="B98" s="66"/>
      <c r="C98" s="130">
        <f>C78+C82+C86+C90+C91+C94</f>
        <v>6232321308</v>
      </c>
      <c r="D98" s="225"/>
      <c r="E98" s="225"/>
      <c r="F98" s="225"/>
      <c r="G98" s="225"/>
      <c r="H98" s="225"/>
      <c r="I98" s="75"/>
      <c r="J98" s="75"/>
      <c r="K98" s="134">
        <f>K78+K82+K86+K90+K91+K94</f>
        <v>1468441849.0500002</v>
      </c>
      <c r="M98" s="19"/>
      <c r="N98" s="19"/>
    </row>
    <row r="99" spans="1:11" ht="6" customHeight="1">
      <c r="A99" s="30"/>
      <c r="B99" s="31"/>
      <c r="C99" s="31"/>
      <c r="D99" s="31"/>
      <c r="E99" s="31"/>
      <c r="F99" s="31"/>
      <c r="G99" s="31"/>
      <c r="H99" s="31"/>
      <c r="I99" s="32"/>
      <c r="J99" s="32"/>
      <c r="K99" s="27"/>
    </row>
    <row r="100" spans="1:15" ht="28.5" customHeight="1">
      <c r="A100" s="213" t="s">
        <v>114</v>
      </c>
      <c r="B100" s="214"/>
      <c r="C100" s="104" t="s">
        <v>96</v>
      </c>
      <c r="D100" s="219" t="s">
        <v>46</v>
      </c>
      <c r="E100" s="220"/>
      <c r="F100" s="220"/>
      <c r="G100" s="221"/>
      <c r="H100" s="219" t="s">
        <v>97</v>
      </c>
      <c r="I100" s="220"/>
      <c r="J100" s="221"/>
      <c r="K100" s="83" t="s">
        <v>98</v>
      </c>
      <c r="L100" s="17"/>
      <c r="M100" s="165"/>
      <c r="N100" s="165"/>
      <c r="O100" s="24"/>
    </row>
    <row r="101" spans="1:15" ht="13.5">
      <c r="A101" s="215"/>
      <c r="B101" s="216"/>
      <c r="C101" s="105" t="s">
        <v>3</v>
      </c>
      <c r="D101" s="195" t="str">
        <f>D43</f>
        <v>Jan a Abr 2021</v>
      </c>
      <c r="E101" s="196"/>
      <c r="F101" s="196"/>
      <c r="G101" s="197"/>
      <c r="H101" s="195" t="str">
        <f>H43</f>
        <v>Jan a Abr 2021</v>
      </c>
      <c r="I101" s="196"/>
      <c r="J101" s="197"/>
      <c r="K101" s="107" t="str">
        <f>K43</f>
        <v>Jan a Abr 2021</v>
      </c>
      <c r="L101" s="22"/>
      <c r="M101" s="23"/>
      <c r="N101" s="23"/>
      <c r="O101" s="152"/>
    </row>
    <row r="102" spans="1:13" ht="13.5">
      <c r="A102" s="217"/>
      <c r="B102" s="218"/>
      <c r="C102" s="106" t="s">
        <v>92</v>
      </c>
      <c r="D102" s="198" t="s">
        <v>93</v>
      </c>
      <c r="E102" s="199"/>
      <c r="F102" s="199"/>
      <c r="G102" s="200"/>
      <c r="H102" s="198" t="s">
        <v>94</v>
      </c>
      <c r="I102" s="199"/>
      <c r="J102" s="200"/>
      <c r="K102" s="84" t="s">
        <v>95</v>
      </c>
      <c r="L102" s="1"/>
      <c r="M102" s="20"/>
    </row>
    <row r="103" spans="1:14" ht="13.5">
      <c r="A103" s="108" t="s">
        <v>99</v>
      </c>
      <c r="B103" s="98"/>
      <c r="C103" s="135">
        <f aca="true" t="shared" si="3" ref="C103:K103">C104+C105</f>
        <v>13942585262.390001</v>
      </c>
      <c r="D103" s="202">
        <f t="shared" si="3"/>
        <v>4188044609.2700005</v>
      </c>
      <c r="E103" s="203">
        <f t="shared" si="3"/>
        <v>0</v>
      </c>
      <c r="F103" s="203">
        <f t="shared" si="3"/>
        <v>0</v>
      </c>
      <c r="G103" s="204">
        <f t="shared" si="3"/>
        <v>0</v>
      </c>
      <c r="H103" s="202">
        <f t="shared" si="3"/>
        <v>4098184381.59</v>
      </c>
      <c r="I103" s="203">
        <f t="shared" si="3"/>
        <v>0</v>
      </c>
      <c r="J103" s="204">
        <f t="shared" si="3"/>
        <v>0</v>
      </c>
      <c r="K103" s="136">
        <f t="shared" si="3"/>
        <v>3397328792.17</v>
      </c>
      <c r="L103" s="21"/>
      <c r="M103" s="21"/>
      <c r="N103" s="21"/>
    </row>
    <row r="104" spans="1:14" ht="13.5">
      <c r="A104" s="109" t="s">
        <v>100</v>
      </c>
      <c r="B104" s="98"/>
      <c r="C104" s="153">
        <f>12762925147.84-C51</f>
        <v>12760916621.880001</v>
      </c>
      <c r="D104" s="202">
        <v>3006375968.76</v>
      </c>
      <c r="E104" s="203"/>
      <c r="F104" s="203"/>
      <c r="G104" s="204"/>
      <c r="H104" s="249">
        <v>2965247557.17</v>
      </c>
      <c r="I104" s="250"/>
      <c r="J104" s="252"/>
      <c r="K104" s="154">
        <v>2503954445.32</v>
      </c>
      <c r="L104" s="21"/>
      <c r="M104" s="21"/>
      <c r="N104" s="21"/>
    </row>
    <row r="105" spans="1:14" ht="13.5">
      <c r="A105" s="109" t="s">
        <v>101</v>
      </c>
      <c r="B105" s="98"/>
      <c r="C105" s="135">
        <v>1181668640.51</v>
      </c>
      <c r="D105" s="202">
        <v>1181668640.51</v>
      </c>
      <c r="E105" s="203"/>
      <c r="F105" s="203"/>
      <c r="G105" s="204"/>
      <c r="H105" s="249">
        <v>1132936824.42</v>
      </c>
      <c r="I105" s="250"/>
      <c r="J105" s="251"/>
      <c r="K105" s="155">
        <v>893374346.85</v>
      </c>
      <c r="L105" s="21"/>
      <c r="M105" s="21"/>
      <c r="N105" s="21"/>
    </row>
    <row r="106" spans="1:11" ht="13.5">
      <c r="A106" s="110" t="s">
        <v>102</v>
      </c>
      <c r="B106" s="98"/>
      <c r="C106" s="135">
        <f aca="true" t="shared" si="4" ref="C106:K106">C107+C108</f>
        <v>2000000</v>
      </c>
      <c r="D106" s="202">
        <f t="shared" si="4"/>
        <v>0</v>
      </c>
      <c r="E106" s="203">
        <f t="shared" si="4"/>
        <v>0</v>
      </c>
      <c r="F106" s="203">
        <f t="shared" si="4"/>
        <v>0</v>
      </c>
      <c r="G106" s="204">
        <f t="shared" si="4"/>
        <v>0</v>
      </c>
      <c r="H106" s="202">
        <f t="shared" si="4"/>
        <v>0</v>
      </c>
      <c r="I106" s="203">
        <f t="shared" si="4"/>
        <v>0</v>
      </c>
      <c r="J106" s="204">
        <f t="shared" si="4"/>
        <v>0</v>
      </c>
      <c r="K106" s="136">
        <f t="shared" si="4"/>
        <v>0</v>
      </c>
    </row>
    <row r="107" spans="1:11" ht="13.5">
      <c r="A107" s="109" t="s">
        <v>84</v>
      </c>
      <c r="B107" s="98"/>
      <c r="C107" s="132">
        <v>0</v>
      </c>
      <c r="D107" s="202">
        <v>0</v>
      </c>
      <c r="E107" s="203"/>
      <c r="F107" s="203"/>
      <c r="G107" s="204"/>
      <c r="H107" s="202">
        <v>0</v>
      </c>
      <c r="I107" s="203"/>
      <c r="J107" s="204"/>
      <c r="K107" s="136">
        <v>0</v>
      </c>
    </row>
    <row r="108" spans="1:17" ht="13.5">
      <c r="A108" s="109" t="s">
        <v>103</v>
      </c>
      <c r="B108" s="98"/>
      <c r="C108" s="132">
        <v>2000000</v>
      </c>
      <c r="D108" s="208">
        <v>0</v>
      </c>
      <c r="E108" s="209"/>
      <c r="F108" s="209"/>
      <c r="G108" s="210"/>
      <c r="H108" s="208">
        <v>0</v>
      </c>
      <c r="I108" s="209"/>
      <c r="J108" s="210"/>
      <c r="K108" s="136">
        <v>0</v>
      </c>
      <c r="L108" s="17"/>
      <c r="M108" s="17"/>
      <c r="N108" s="17"/>
      <c r="O108" s="17"/>
      <c r="P108" s="17"/>
      <c r="Q108" s="17"/>
    </row>
    <row r="109" spans="1:20" ht="13.5">
      <c r="A109" s="67" t="s">
        <v>115</v>
      </c>
      <c r="B109" s="102"/>
      <c r="C109" s="149">
        <f aca="true" t="shared" si="5" ref="C109:J109">C103+C106</f>
        <v>13944585262.390001</v>
      </c>
      <c r="D109" s="189">
        <f t="shared" si="5"/>
        <v>4188044609.2700005</v>
      </c>
      <c r="E109" s="190">
        <f t="shared" si="5"/>
        <v>0</v>
      </c>
      <c r="F109" s="190">
        <f t="shared" si="5"/>
        <v>0</v>
      </c>
      <c r="G109" s="191">
        <f t="shared" si="5"/>
        <v>0</v>
      </c>
      <c r="H109" s="189">
        <f t="shared" si="5"/>
        <v>4098184381.59</v>
      </c>
      <c r="I109" s="190">
        <f t="shared" si="5"/>
        <v>0</v>
      </c>
      <c r="J109" s="191">
        <f t="shared" si="5"/>
        <v>0</v>
      </c>
      <c r="K109" s="150">
        <f>K103+K106</f>
        <v>3397328792.17</v>
      </c>
      <c r="L109" s="166"/>
      <c r="M109" s="166"/>
      <c r="N109" s="166"/>
      <c r="O109" s="166"/>
      <c r="P109" s="157"/>
      <c r="Q109" s="157"/>
      <c r="R109" s="157"/>
      <c r="S109" s="157"/>
      <c r="T109" s="167"/>
    </row>
    <row r="110" spans="1:20" ht="6" customHeight="1">
      <c r="A110" s="147"/>
      <c r="B110" s="148"/>
      <c r="C110" s="139"/>
      <c r="D110" s="139"/>
      <c r="E110" s="139"/>
      <c r="F110" s="139"/>
      <c r="G110" s="139"/>
      <c r="H110" s="139"/>
      <c r="I110" s="139"/>
      <c r="J110" s="139"/>
      <c r="K110" s="139"/>
      <c r="L110" s="157"/>
      <c r="M110" s="157"/>
      <c r="N110" s="168"/>
      <c r="O110" s="168"/>
      <c r="P110" s="157"/>
      <c r="Q110" s="157"/>
      <c r="R110" s="157"/>
      <c r="S110" s="157"/>
      <c r="T110" s="167"/>
    </row>
    <row r="111" spans="1:20" ht="15">
      <c r="A111" s="67" t="s">
        <v>116</v>
      </c>
      <c r="B111" s="101"/>
      <c r="C111" s="142">
        <f>C98-C109</f>
        <v>-7712263954.390001</v>
      </c>
      <c r="D111" s="192">
        <f>K98-D109</f>
        <v>-2719602760.2200003</v>
      </c>
      <c r="E111" s="193"/>
      <c r="F111" s="193"/>
      <c r="G111" s="194"/>
      <c r="H111" s="192">
        <f>K98-H109</f>
        <v>-2629742532.54</v>
      </c>
      <c r="I111" s="193"/>
      <c r="J111" s="194"/>
      <c r="K111" s="142">
        <f>K98-K109</f>
        <v>-1928886943.12</v>
      </c>
      <c r="L111" s="166"/>
      <c r="M111" s="166"/>
      <c r="N111" s="166"/>
      <c r="O111" s="166"/>
      <c r="P111" s="151"/>
      <c r="Q111" s="81"/>
      <c r="R111" s="157"/>
      <c r="S111" s="157"/>
      <c r="T111" s="167"/>
    </row>
    <row r="112" spans="1:20" ht="15.75" customHeight="1">
      <c r="A112" s="159"/>
      <c r="B112" s="100"/>
      <c r="C112" s="100"/>
      <c r="D112" s="160"/>
      <c r="E112" s="160"/>
      <c r="F112" s="160"/>
      <c r="G112" s="160"/>
      <c r="H112" s="160"/>
      <c r="I112" s="160"/>
      <c r="J112" s="160"/>
      <c r="K112" s="161" t="s">
        <v>77</v>
      </c>
      <c r="L112" s="166"/>
      <c r="M112" s="166"/>
      <c r="N112" s="166"/>
      <c r="O112" s="166"/>
      <c r="P112" s="81"/>
      <c r="Q112" s="81"/>
      <c r="R112" s="157"/>
      <c r="S112" s="157"/>
      <c r="T112" s="167"/>
    </row>
    <row r="113" spans="1:17" ht="13.5">
      <c r="A113" s="162"/>
      <c r="B113" s="37"/>
      <c r="C113" s="162"/>
      <c r="D113" s="245"/>
      <c r="E113" s="244"/>
      <c r="F113" s="244"/>
      <c r="G113" s="37"/>
      <c r="H113" s="37"/>
      <c r="I113" s="158"/>
      <c r="J113" s="158"/>
      <c r="K113" s="57"/>
      <c r="L113" s="81"/>
      <c r="M113" s="81"/>
      <c r="N113" s="81"/>
      <c r="O113" s="81"/>
      <c r="P113" s="81"/>
      <c r="Q113" s="81"/>
    </row>
    <row r="114" spans="1:17" ht="13.5">
      <c r="A114" s="30"/>
      <c r="B114" s="30"/>
      <c r="C114" s="47"/>
      <c r="D114" s="241"/>
      <c r="E114" s="242"/>
      <c r="F114" s="242"/>
      <c r="G114" s="30"/>
      <c r="H114" s="242"/>
      <c r="I114" s="242"/>
      <c r="J114" s="243"/>
      <c r="K114" s="244"/>
      <c r="L114" s="81"/>
      <c r="M114" s="81"/>
      <c r="N114" s="81"/>
      <c r="O114" s="81"/>
      <c r="P114" s="81"/>
      <c r="Q114" s="81"/>
    </row>
    <row r="115" spans="1:17" ht="13.5">
      <c r="A115" s="30"/>
      <c r="B115" s="30"/>
      <c r="C115" s="47"/>
      <c r="D115" s="241"/>
      <c r="E115" s="242"/>
      <c r="F115" s="242"/>
      <c r="G115" s="30"/>
      <c r="H115" s="242"/>
      <c r="I115" s="242"/>
      <c r="J115" s="243"/>
      <c r="K115" s="244"/>
      <c r="L115" s="81"/>
      <c r="M115" s="81"/>
      <c r="N115" s="81"/>
      <c r="O115" s="81"/>
      <c r="P115" s="81"/>
      <c r="Q115" s="81"/>
    </row>
    <row r="116" spans="1:17" ht="13.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81"/>
      <c r="M116" s="81"/>
      <c r="N116" s="81"/>
      <c r="O116" s="81"/>
      <c r="P116" s="81"/>
      <c r="Q116" s="81"/>
    </row>
    <row r="117" spans="1:17" ht="13.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81"/>
      <c r="M117" s="81"/>
      <c r="N117" s="81"/>
      <c r="O117" s="81"/>
      <c r="P117" s="81"/>
      <c r="Q117" s="81"/>
    </row>
    <row r="118" spans="1:17" ht="13.5">
      <c r="A118" s="27"/>
      <c r="B118" s="27"/>
      <c r="C118" s="27"/>
      <c r="D118" s="27"/>
      <c r="E118" s="27"/>
      <c r="F118" s="27"/>
      <c r="G118" s="27"/>
      <c r="H118" s="27"/>
      <c r="I118" s="246" t="s">
        <v>9</v>
      </c>
      <c r="J118" s="246"/>
      <c r="K118" s="246"/>
      <c r="L118" s="81"/>
      <c r="M118" s="81"/>
      <c r="N118" s="81"/>
      <c r="O118" s="81"/>
      <c r="P118" s="81"/>
      <c r="Q118" s="81"/>
    </row>
    <row r="119" spans="1:17" ht="13.5">
      <c r="A119" s="228" t="s">
        <v>7</v>
      </c>
      <c r="B119" s="228"/>
      <c r="C119" s="228"/>
      <c r="D119" s="228"/>
      <c r="E119" s="228"/>
      <c r="F119" s="228"/>
      <c r="G119" s="228"/>
      <c r="H119" s="228"/>
      <c r="I119" s="228"/>
      <c r="J119" s="228"/>
      <c r="K119" s="228"/>
      <c r="L119" s="81"/>
      <c r="M119" s="81"/>
      <c r="N119" s="81"/>
      <c r="O119" s="81"/>
      <c r="P119" s="81"/>
      <c r="Q119" s="81"/>
    </row>
    <row r="120" spans="1:17" ht="13.5">
      <c r="A120" s="228" t="s">
        <v>0</v>
      </c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  <c r="L120" s="81"/>
      <c r="M120" s="81"/>
      <c r="N120" s="81"/>
      <c r="O120" s="81"/>
      <c r="P120" s="81"/>
      <c r="Q120" s="81"/>
    </row>
    <row r="121" spans="1:17" ht="13.5">
      <c r="A121" s="229" t="s">
        <v>8</v>
      </c>
      <c r="B121" s="229"/>
      <c r="C121" s="229"/>
      <c r="D121" s="229"/>
      <c r="E121" s="229"/>
      <c r="F121" s="229"/>
      <c r="G121" s="229"/>
      <c r="H121" s="229"/>
      <c r="I121" s="229"/>
      <c r="J121" s="229"/>
      <c r="K121" s="229"/>
      <c r="L121" s="81"/>
      <c r="M121" s="81"/>
      <c r="N121" s="81"/>
      <c r="O121" s="81"/>
      <c r="P121" s="81"/>
      <c r="Q121" s="81"/>
    </row>
    <row r="122" spans="1:17" ht="13.5">
      <c r="A122" s="228" t="s">
        <v>1</v>
      </c>
      <c r="B122" s="228"/>
      <c r="C122" s="228"/>
      <c r="D122" s="228"/>
      <c r="E122" s="228"/>
      <c r="F122" s="228"/>
      <c r="G122" s="228"/>
      <c r="H122" s="228"/>
      <c r="I122" s="228"/>
      <c r="J122" s="228"/>
      <c r="K122" s="228"/>
      <c r="L122" s="81"/>
      <c r="M122" s="81"/>
      <c r="N122" s="81"/>
      <c r="O122" s="81"/>
      <c r="P122" s="81"/>
      <c r="Q122" s="81"/>
    </row>
    <row r="123" spans="1:17" ht="13.5">
      <c r="A123" s="228" t="str">
        <f>A9</f>
        <v>JANEIRO A ABRIL 2021/BIMESTRE MARÇO - ABRIL</v>
      </c>
      <c r="B123" s="247"/>
      <c r="C123" s="247"/>
      <c r="D123" s="247"/>
      <c r="E123" s="247"/>
      <c r="F123" s="247"/>
      <c r="G123" s="247"/>
      <c r="H123" s="247"/>
      <c r="I123" s="247"/>
      <c r="J123" s="247"/>
      <c r="K123" s="247"/>
      <c r="L123" s="81"/>
      <c r="M123" s="81"/>
      <c r="N123" s="81"/>
      <c r="O123" s="81"/>
      <c r="P123" s="81"/>
      <c r="Q123" s="81"/>
    </row>
    <row r="124" spans="1:17" ht="13.5">
      <c r="A124" s="26"/>
      <c r="B124" s="26"/>
      <c r="C124" s="26"/>
      <c r="D124" s="26"/>
      <c r="E124" s="26"/>
      <c r="F124" s="26"/>
      <c r="G124" s="91"/>
      <c r="H124" s="91"/>
      <c r="I124" s="91"/>
      <c r="J124" s="91"/>
      <c r="K124" s="91"/>
      <c r="L124" s="81"/>
      <c r="M124" s="81"/>
      <c r="N124" s="81"/>
      <c r="O124" s="81"/>
      <c r="P124" s="81"/>
      <c r="Q124" s="81"/>
    </row>
    <row r="125" spans="1:17" ht="13.5">
      <c r="A125" s="26"/>
      <c r="B125" s="26"/>
      <c r="C125" s="26"/>
      <c r="D125" s="26"/>
      <c r="E125" s="26"/>
      <c r="F125" s="26"/>
      <c r="G125" s="91"/>
      <c r="H125" s="91"/>
      <c r="I125" s="91"/>
      <c r="J125" s="91"/>
      <c r="K125" s="91" t="str">
        <f>G11</f>
        <v>Emissão: 20/05/2021</v>
      </c>
      <c r="L125" s="81"/>
      <c r="M125" s="81"/>
      <c r="N125" s="81"/>
      <c r="O125" s="81"/>
      <c r="P125" s="81"/>
      <c r="Q125" s="81"/>
    </row>
    <row r="126" spans="1:17" ht="13.5">
      <c r="A126" s="27" t="s">
        <v>10</v>
      </c>
      <c r="B126" s="27"/>
      <c r="C126" s="27"/>
      <c r="D126" s="27"/>
      <c r="E126" s="27"/>
      <c r="F126" s="91"/>
      <c r="G126" s="27"/>
      <c r="H126" s="27"/>
      <c r="I126" s="188">
        <v>1</v>
      </c>
      <c r="J126" s="188"/>
      <c r="K126" s="188"/>
      <c r="L126" s="81"/>
      <c r="M126" s="81"/>
      <c r="N126" s="81"/>
      <c r="O126" s="81"/>
      <c r="P126" s="81"/>
      <c r="Q126" s="81"/>
    </row>
    <row r="127" spans="1:17" ht="14.25" customHeight="1">
      <c r="A127" s="220" t="s">
        <v>117</v>
      </c>
      <c r="B127" s="221"/>
      <c r="C127" s="220" t="s">
        <v>45</v>
      </c>
      <c r="D127" s="220"/>
      <c r="E127" s="220"/>
      <c r="F127" s="220"/>
      <c r="G127" s="220"/>
      <c r="H127" s="220"/>
      <c r="I127" s="220"/>
      <c r="J127" s="220"/>
      <c r="K127" s="220"/>
      <c r="L127" s="9"/>
      <c r="M127" s="9"/>
      <c r="N127" s="9"/>
      <c r="O127" s="9"/>
      <c r="P127" s="9"/>
      <c r="Q127" s="9"/>
    </row>
    <row r="128" spans="1:17" ht="13.5">
      <c r="A128" s="196"/>
      <c r="B128" s="197"/>
      <c r="C128" s="199"/>
      <c r="D128" s="199"/>
      <c r="E128" s="199"/>
      <c r="F128" s="199"/>
      <c r="G128" s="199"/>
      <c r="H128" s="199"/>
      <c r="I128" s="199"/>
      <c r="J128" s="199"/>
      <c r="K128" s="199"/>
      <c r="L128" s="69"/>
      <c r="M128" s="70"/>
      <c r="N128" s="9"/>
      <c r="O128" s="9"/>
      <c r="P128" s="9"/>
      <c r="Q128" s="9"/>
    </row>
    <row r="129" spans="1:17" ht="15" customHeight="1">
      <c r="A129" s="50" t="s">
        <v>70</v>
      </c>
      <c r="B129" s="48"/>
      <c r="C129" s="50"/>
      <c r="D129" s="39"/>
      <c r="E129" s="39"/>
      <c r="F129" s="39"/>
      <c r="G129" s="39"/>
      <c r="H129" s="39"/>
      <c r="I129" s="39"/>
      <c r="J129" s="39"/>
      <c r="K129" s="145">
        <v>4745197565.24</v>
      </c>
      <c r="L129" s="169"/>
      <c r="M129" s="127"/>
      <c r="N129" s="9"/>
      <c r="O129" s="9"/>
      <c r="P129" s="9"/>
      <c r="Q129" s="9"/>
    </row>
    <row r="130" spans="1:11" ht="13.5">
      <c r="A130" s="53" t="s">
        <v>71</v>
      </c>
      <c r="B130" s="51"/>
      <c r="C130" s="53"/>
      <c r="D130" s="43"/>
      <c r="E130" s="43"/>
      <c r="F130" s="43"/>
      <c r="G130" s="43"/>
      <c r="H130" s="43"/>
      <c r="I130" s="43"/>
      <c r="J130" s="43"/>
      <c r="K130" s="146">
        <v>0</v>
      </c>
    </row>
    <row r="131" spans="1:13" ht="6" customHeight="1">
      <c r="A131" s="60"/>
      <c r="B131" s="60"/>
      <c r="C131" s="60"/>
      <c r="D131" s="41"/>
      <c r="E131" s="41"/>
      <c r="F131" s="41"/>
      <c r="G131" s="41"/>
      <c r="H131" s="41"/>
      <c r="I131" s="212"/>
      <c r="J131" s="212"/>
      <c r="K131" s="212"/>
      <c r="M131" s="68"/>
    </row>
    <row r="132" spans="1:11" ht="14.25" customHeight="1">
      <c r="A132" s="211" t="s">
        <v>118</v>
      </c>
      <c r="B132" s="211"/>
      <c r="C132" s="211"/>
      <c r="D132" s="211"/>
      <c r="E132" s="211"/>
      <c r="F132" s="211"/>
      <c r="G132" s="211"/>
      <c r="H132" s="211"/>
      <c r="I132" s="211"/>
      <c r="J132" s="211"/>
      <c r="K132" s="211"/>
    </row>
    <row r="133" spans="1:12" ht="14.25" customHeight="1">
      <c r="A133" s="235" t="s">
        <v>75</v>
      </c>
      <c r="B133" s="236"/>
      <c r="C133" s="231" t="s">
        <v>88</v>
      </c>
      <c r="D133" s="223" t="s">
        <v>2</v>
      </c>
      <c r="E133" s="223"/>
      <c r="F133" s="223"/>
      <c r="G133" s="223"/>
      <c r="H133" s="223"/>
      <c r="I133" s="223"/>
      <c r="J133" s="223"/>
      <c r="K133" s="223"/>
      <c r="L133" s="182"/>
    </row>
    <row r="134" spans="1:12" ht="14.25" customHeight="1">
      <c r="A134" s="237"/>
      <c r="B134" s="238"/>
      <c r="C134" s="232"/>
      <c r="D134" s="233" t="str">
        <f>D16</f>
        <v>Jan a Abr 2021</v>
      </c>
      <c r="E134" s="234"/>
      <c r="F134" s="234"/>
      <c r="G134" s="234"/>
      <c r="H134" s="234"/>
      <c r="I134" s="234"/>
      <c r="J134" s="234"/>
      <c r="K134" s="234"/>
      <c r="L134" s="182"/>
    </row>
    <row r="135" spans="1:12" ht="14.25" customHeight="1">
      <c r="A135" s="227"/>
      <c r="B135" s="239"/>
      <c r="C135" s="55" t="s">
        <v>89</v>
      </c>
      <c r="D135" s="227" t="s">
        <v>90</v>
      </c>
      <c r="E135" s="227"/>
      <c r="F135" s="227"/>
      <c r="G135" s="227"/>
      <c r="H135" s="227"/>
      <c r="I135" s="227"/>
      <c r="J135" s="227"/>
      <c r="K135" s="227"/>
      <c r="L135" s="182"/>
    </row>
    <row r="136" spans="1:12" ht="13.5">
      <c r="A136" s="120" t="s">
        <v>119</v>
      </c>
      <c r="B136" s="122"/>
      <c r="C136" s="143">
        <v>0</v>
      </c>
      <c r="D136" s="180"/>
      <c r="E136" s="181"/>
      <c r="F136" s="181"/>
      <c r="G136" s="181"/>
      <c r="H136" s="181"/>
      <c r="I136" s="131"/>
      <c r="J136" s="131"/>
      <c r="K136" s="131">
        <v>51314834.64</v>
      </c>
      <c r="L136" s="182"/>
    </row>
    <row r="137" spans="1:12" ht="15" customHeight="1">
      <c r="A137" s="66" t="s">
        <v>120</v>
      </c>
      <c r="B137" s="121"/>
      <c r="C137" s="130">
        <f>C136</f>
        <v>0</v>
      </c>
      <c r="D137" s="193"/>
      <c r="E137" s="193"/>
      <c r="F137" s="193"/>
      <c r="G137" s="193"/>
      <c r="H137" s="193"/>
      <c r="I137" s="134"/>
      <c r="J137" s="134"/>
      <c r="K137" s="134">
        <f>K136</f>
        <v>51314834.64</v>
      </c>
      <c r="L137" s="182"/>
    </row>
    <row r="138" spans="1:12" ht="6" customHeight="1">
      <c r="A138" s="64"/>
      <c r="B138" s="61"/>
      <c r="C138" s="61"/>
      <c r="D138" s="62"/>
      <c r="E138" s="62"/>
      <c r="F138" s="63"/>
      <c r="G138" s="63"/>
      <c r="H138" s="63"/>
      <c r="I138" s="63"/>
      <c r="J138" s="61"/>
      <c r="K138" s="61"/>
      <c r="L138" s="65"/>
    </row>
    <row r="139" spans="1:13" ht="28.5" customHeight="1">
      <c r="A139" s="213" t="s">
        <v>76</v>
      </c>
      <c r="B139" s="214"/>
      <c r="C139" s="104" t="s">
        <v>96</v>
      </c>
      <c r="D139" s="219" t="s">
        <v>46</v>
      </c>
      <c r="E139" s="220"/>
      <c r="F139" s="220"/>
      <c r="G139" s="221"/>
      <c r="H139" s="219" t="s">
        <v>97</v>
      </c>
      <c r="I139" s="220"/>
      <c r="J139" s="221"/>
      <c r="K139" s="83" t="s">
        <v>98</v>
      </c>
      <c r="L139" s="170"/>
      <c r="M139" s="170"/>
    </row>
    <row r="140" spans="1:13" ht="13.5">
      <c r="A140" s="215"/>
      <c r="B140" s="216"/>
      <c r="C140" s="105" t="s">
        <v>3</v>
      </c>
      <c r="D140" s="195" t="str">
        <f>D43</f>
        <v>Jan a Abr 2021</v>
      </c>
      <c r="E140" s="196"/>
      <c r="F140" s="196"/>
      <c r="G140" s="197"/>
      <c r="H140" s="195" t="str">
        <f>H43</f>
        <v>Jan a Abr 2021</v>
      </c>
      <c r="I140" s="196"/>
      <c r="J140" s="197"/>
      <c r="K140" s="107" t="str">
        <f>K43</f>
        <v>Jan a Abr 2021</v>
      </c>
      <c r="L140" s="170"/>
      <c r="M140" s="170"/>
    </row>
    <row r="141" spans="1:13" ht="14.25" customHeight="1">
      <c r="A141" s="217"/>
      <c r="B141" s="218"/>
      <c r="C141" s="106" t="s">
        <v>92</v>
      </c>
      <c r="D141" s="198" t="s">
        <v>93</v>
      </c>
      <c r="E141" s="199"/>
      <c r="F141" s="199"/>
      <c r="G141" s="200"/>
      <c r="H141" s="198" t="s">
        <v>94</v>
      </c>
      <c r="I141" s="199"/>
      <c r="J141" s="200"/>
      <c r="K141" s="84" t="s">
        <v>95</v>
      </c>
      <c r="L141" s="170"/>
      <c r="M141" s="170"/>
    </row>
    <row r="142" spans="1:13" ht="13.5">
      <c r="A142" s="108" t="s">
        <v>122</v>
      </c>
      <c r="B142" s="98"/>
      <c r="C142" s="135">
        <f>C143+C144</f>
        <v>10336220737.79</v>
      </c>
      <c r="D142" s="202">
        <f aca="true" t="shared" si="6" ref="D142:K142">D143+D144</f>
        <v>1456766885.32</v>
      </c>
      <c r="E142" s="203">
        <f t="shared" si="6"/>
        <v>0</v>
      </c>
      <c r="F142" s="203">
        <f t="shared" si="6"/>
        <v>0</v>
      </c>
      <c r="G142" s="204">
        <f t="shared" si="6"/>
        <v>0</v>
      </c>
      <c r="H142" s="202">
        <f>H143+H144</f>
        <v>1432533194.1399999</v>
      </c>
      <c r="I142" s="203">
        <f t="shared" si="6"/>
        <v>0</v>
      </c>
      <c r="J142" s="204">
        <f t="shared" si="6"/>
        <v>0</v>
      </c>
      <c r="K142" s="136">
        <f t="shared" si="6"/>
        <v>1427655774.28</v>
      </c>
      <c r="L142" s="156"/>
      <c r="M142" s="157"/>
    </row>
    <row r="143" spans="1:13" ht="14.25" customHeight="1">
      <c r="A143" s="109" t="s">
        <v>123</v>
      </c>
      <c r="B143" s="98"/>
      <c r="C143" s="135">
        <f>7830066816.73-(C181+C182)</f>
        <v>5874198352.95</v>
      </c>
      <c r="D143" s="202">
        <f>1972224992.49-(D181+D182)</f>
        <v>16356528.710000038</v>
      </c>
      <c r="E143" s="203"/>
      <c r="F143" s="203"/>
      <c r="G143" s="204"/>
      <c r="H143" s="202">
        <f>1962464850.26-(H181+H182)</f>
        <v>15025119.329999924</v>
      </c>
      <c r="I143" s="203"/>
      <c r="J143" s="204"/>
      <c r="K143" s="136">
        <f>1580712609.56-(K181+K182)</f>
        <v>14901076.849999905</v>
      </c>
      <c r="L143" s="156"/>
      <c r="M143" s="157"/>
    </row>
    <row r="144" spans="1:13" ht="14.25" customHeight="1">
      <c r="A144" s="109" t="s">
        <v>124</v>
      </c>
      <c r="B144" s="98"/>
      <c r="C144" s="135">
        <f>4466520906-C183</f>
        <v>4462022384.84</v>
      </c>
      <c r="D144" s="202">
        <f>1444908877.77-D183</f>
        <v>1440410356.61</v>
      </c>
      <c r="E144" s="203"/>
      <c r="F144" s="203"/>
      <c r="G144" s="204"/>
      <c r="H144" s="202">
        <f>1421331698.29-H183</f>
        <v>1417508074.81</v>
      </c>
      <c r="I144" s="203"/>
      <c r="J144" s="248"/>
      <c r="K144" s="137">
        <f>1416523140.52-K183</f>
        <v>1412754697.43</v>
      </c>
      <c r="L144" s="156"/>
      <c r="M144" s="157"/>
    </row>
    <row r="145" spans="1:13" ht="13.5">
      <c r="A145" s="110" t="s">
        <v>125</v>
      </c>
      <c r="B145" s="98"/>
      <c r="C145" s="135">
        <v>115296406</v>
      </c>
      <c r="D145" s="202">
        <f>28600786.2</f>
        <v>28600786.2</v>
      </c>
      <c r="E145" s="203"/>
      <c r="F145" s="203"/>
      <c r="G145" s="204"/>
      <c r="H145" s="202">
        <f>28585192.2</f>
        <v>28585192.2</v>
      </c>
      <c r="I145" s="203"/>
      <c r="J145" s="204"/>
      <c r="K145" s="136">
        <f>28585192.2</f>
        <v>28585192.2</v>
      </c>
      <c r="L145" s="171"/>
      <c r="M145" s="171"/>
    </row>
    <row r="146" spans="1:12" ht="15" customHeight="1">
      <c r="A146" s="67" t="s">
        <v>121</v>
      </c>
      <c r="B146" s="102"/>
      <c r="C146" s="130">
        <f>C142+C145</f>
        <v>10451517143.79</v>
      </c>
      <c r="D146" s="189">
        <f>D142+D145</f>
        <v>1485367671.52</v>
      </c>
      <c r="E146" s="190">
        <f>E140+E143</f>
        <v>0</v>
      </c>
      <c r="F146" s="190">
        <f>F140+F143</f>
        <v>0</v>
      </c>
      <c r="G146" s="191">
        <f>G140+G143</f>
        <v>0</v>
      </c>
      <c r="H146" s="189">
        <f>H142+H145</f>
        <v>1461118386.34</v>
      </c>
      <c r="I146" s="190">
        <f>I140+I143</f>
        <v>0</v>
      </c>
      <c r="J146" s="190">
        <f>J140+J143</f>
        <v>0</v>
      </c>
      <c r="K146" s="138">
        <f>K142+K145</f>
        <v>1456240966.48</v>
      </c>
      <c r="L146" s="65"/>
    </row>
    <row r="147" spans="1:12" ht="6" customHeight="1">
      <c r="A147" s="123"/>
      <c r="B147" s="126"/>
      <c r="C147" s="139"/>
      <c r="D147" s="140"/>
      <c r="E147" s="140"/>
      <c r="F147" s="140"/>
      <c r="G147" s="140"/>
      <c r="H147" s="140"/>
      <c r="I147" s="140"/>
      <c r="J147" s="140"/>
      <c r="K147" s="141"/>
      <c r="L147" s="65"/>
    </row>
    <row r="148" spans="1:12" ht="15" customHeight="1">
      <c r="A148" s="67" t="s">
        <v>126</v>
      </c>
      <c r="B148" s="101"/>
      <c r="C148" s="142">
        <f>C137-C146</f>
        <v>-10451517143.79</v>
      </c>
      <c r="D148" s="192">
        <f>K137-D146</f>
        <v>-1434052836.8799999</v>
      </c>
      <c r="E148" s="193"/>
      <c r="F148" s="193"/>
      <c r="G148" s="194"/>
      <c r="H148" s="192">
        <f>K137-H146</f>
        <v>-1409803551.6999998</v>
      </c>
      <c r="I148" s="193"/>
      <c r="J148" s="194"/>
      <c r="K148" s="142">
        <f>K137-K146</f>
        <v>-1404926131.84</v>
      </c>
      <c r="L148" s="65"/>
    </row>
    <row r="149" spans="1:12" ht="6" customHeight="1">
      <c r="A149" s="123"/>
      <c r="B149" s="100"/>
      <c r="C149" s="100"/>
      <c r="D149" s="124"/>
      <c r="E149" s="124"/>
      <c r="F149" s="124"/>
      <c r="G149" s="124"/>
      <c r="H149" s="124"/>
      <c r="I149" s="124"/>
      <c r="J149" s="124"/>
      <c r="K149" s="125"/>
      <c r="L149" s="65"/>
    </row>
    <row r="150" spans="1:12" ht="15" customHeight="1">
      <c r="A150" s="211" t="s">
        <v>127</v>
      </c>
      <c r="B150" s="211"/>
      <c r="C150" s="211"/>
      <c r="D150" s="211"/>
      <c r="E150" s="211"/>
      <c r="F150" s="211"/>
      <c r="G150" s="211"/>
      <c r="H150" s="211"/>
      <c r="I150" s="211"/>
      <c r="J150" s="211"/>
      <c r="K150" s="211"/>
      <c r="L150" s="65"/>
    </row>
    <row r="151" spans="1:12" ht="15" customHeight="1">
      <c r="A151" s="235" t="s">
        <v>128</v>
      </c>
      <c r="B151" s="236"/>
      <c r="C151" s="231" t="s">
        <v>88</v>
      </c>
      <c r="D151" s="223" t="s">
        <v>2</v>
      </c>
      <c r="E151" s="223"/>
      <c r="F151" s="223"/>
      <c r="G151" s="223"/>
      <c r="H151" s="223"/>
      <c r="I151" s="223"/>
      <c r="J151" s="223"/>
      <c r="K151" s="223"/>
      <c r="L151" s="65"/>
    </row>
    <row r="152" spans="1:12" ht="15" customHeight="1">
      <c r="A152" s="237"/>
      <c r="B152" s="238"/>
      <c r="C152" s="232"/>
      <c r="D152" s="233" t="str">
        <f>D16</f>
        <v>Jan a Abr 2021</v>
      </c>
      <c r="E152" s="234"/>
      <c r="F152" s="234"/>
      <c r="G152" s="234"/>
      <c r="H152" s="234"/>
      <c r="I152" s="234"/>
      <c r="J152" s="234"/>
      <c r="K152" s="234"/>
      <c r="L152" s="65"/>
    </row>
    <row r="153" spans="1:12" ht="15" customHeight="1">
      <c r="A153" s="227"/>
      <c r="B153" s="239"/>
      <c r="C153" s="55" t="s">
        <v>89</v>
      </c>
      <c r="D153" s="227" t="s">
        <v>90</v>
      </c>
      <c r="E153" s="227"/>
      <c r="F153" s="227"/>
      <c r="G153" s="227"/>
      <c r="H153" s="227"/>
      <c r="I153" s="227"/>
      <c r="J153" s="227"/>
      <c r="K153" s="227"/>
      <c r="L153" s="65"/>
    </row>
    <row r="154" spans="1:12" ht="15" customHeight="1">
      <c r="A154" s="108" t="s">
        <v>129</v>
      </c>
      <c r="B154" s="93"/>
      <c r="C154" s="129">
        <v>0</v>
      </c>
      <c r="D154" s="186"/>
      <c r="E154" s="187"/>
      <c r="F154" s="187"/>
      <c r="G154" s="187"/>
      <c r="H154" s="187"/>
      <c r="I154" s="72"/>
      <c r="J154" s="72"/>
      <c r="K154" s="131">
        <v>0</v>
      </c>
      <c r="L154" s="65"/>
    </row>
    <row r="155" spans="1:12" ht="15" customHeight="1">
      <c r="A155" s="108" t="s">
        <v>130</v>
      </c>
      <c r="B155" s="93"/>
      <c r="C155" s="129">
        <v>0</v>
      </c>
      <c r="D155" s="186"/>
      <c r="E155" s="187"/>
      <c r="F155" s="187"/>
      <c r="G155" s="187"/>
      <c r="H155" s="187"/>
      <c r="I155" s="72"/>
      <c r="J155" s="72"/>
      <c r="K155" s="131">
        <v>0</v>
      </c>
      <c r="L155" s="65"/>
    </row>
    <row r="156" spans="1:12" ht="15" customHeight="1">
      <c r="A156" s="112" t="s">
        <v>131</v>
      </c>
      <c r="B156" s="66"/>
      <c r="C156" s="130">
        <f>C154+C155</f>
        <v>0</v>
      </c>
      <c r="D156" s="225"/>
      <c r="E156" s="225"/>
      <c r="F156" s="225"/>
      <c r="G156" s="225"/>
      <c r="H156" s="225"/>
      <c r="I156" s="75"/>
      <c r="J156" s="75"/>
      <c r="K156" s="134">
        <f>K154+K155</f>
        <v>0</v>
      </c>
      <c r="L156" s="65"/>
    </row>
    <row r="157" spans="1:12" ht="6" customHeight="1">
      <c r="A157" s="30"/>
      <c r="B157" s="31"/>
      <c r="C157" s="31"/>
      <c r="D157" s="31"/>
      <c r="E157" s="31"/>
      <c r="F157" s="31"/>
      <c r="G157" s="31"/>
      <c r="H157" s="31"/>
      <c r="I157" s="32"/>
      <c r="J157" s="32"/>
      <c r="K157" s="27"/>
      <c r="L157" s="65"/>
    </row>
    <row r="158" spans="1:12" ht="28.5" customHeight="1">
      <c r="A158" s="213" t="s">
        <v>132</v>
      </c>
      <c r="B158" s="214"/>
      <c r="C158" s="104" t="s">
        <v>96</v>
      </c>
      <c r="D158" s="219" t="s">
        <v>46</v>
      </c>
      <c r="E158" s="220"/>
      <c r="F158" s="220"/>
      <c r="G158" s="221"/>
      <c r="H158" s="219" t="s">
        <v>97</v>
      </c>
      <c r="I158" s="220"/>
      <c r="J158" s="221"/>
      <c r="K158" s="83" t="s">
        <v>98</v>
      </c>
      <c r="L158" s="65"/>
    </row>
    <row r="159" spans="1:12" ht="13.5">
      <c r="A159" s="215"/>
      <c r="B159" s="216"/>
      <c r="C159" s="105" t="s">
        <v>3</v>
      </c>
      <c r="D159" s="195" t="str">
        <f>D43</f>
        <v>Jan a Abr 2021</v>
      </c>
      <c r="E159" s="196"/>
      <c r="F159" s="196"/>
      <c r="G159" s="197"/>
      <c r="H159" s="195" t="str">
        <f>H43</f>
        <v>Jan a Abr 2021</v>
      </c>
      <c r="I159" s="196"/>
      <c r="J159" s="197"/>
      <c r="K159" s="107" t="str">
        <f>K43</f>
        <v>Jan a Abr 2021</v>
      </c>
      <c r="L159" s="65"/>
    </row>
    <row r="160" spans="1:12" ht="15" customHeight="1">
      <c r="A160" s="217"/>
      <c r="B160" s="218"/>
      <c r="C160" s="106" t="s">
        <v>92</v>
      </c>
      <c r="D160" s="198" t="s">
        <v>93</v>
      </c>
      <c r="E160" s="199"/>
      <c r="F160" s="199"/>
      <c r="G160" s="200"/>
      <c r="H160" s="198" t="s">
        <v>94</v>
      </c>
      <c r="I160" s="199"/>
      <c r="J160" s="200"/>
      <c r="K160" s="84" t="s">
        <v>95</v>
      </c>
      <c r="L160" s="65"/>
    </row>
    <row r="161" spans="1:12" ht="15" customHeight="1">
      <c r="A161" s="110" t="s">
        <v>102</v>
      </c>
      <c r="B161" s="98"/>
      <c r="C161" s="98">
        <v>351052963.89</v>
      </c>
      <c r="D161" s="177">
        <v>351052963.89</v>
      </c>
      <c r="E161" s="178"/>
      <c r="F161" s="178"/>
      <c r="G161" s="179"/>
      <c r="H161" s="177">
        <v>351051793.16</v>
      </c>
      <c r="I161" s="178"/>
      <c r="J161" s="179"/>
      <c r="K161" s="71">
        <v>350038519.28</v>
      </c>
      <c r="L161" s="65"/>
    </row>
    <row r="162" spans="1:12" ht="15" customHeight="1">
      <c r="A162" s="110" t="s">
        <v>84</v>
      </c>
      <c r="B162" s="98"/>
      <c r="C162" s="97">
        <v>0</v>
      </c>
      <c r="D162" s="177">
        <v>0</v>
      </c>
      <c r="E162" s="178"/>
      <c r="F162" s="178"/>
      <c r="G162" s="179"/>
      <c r="H162" s="177">
        <v>0</v>
      </c>
      <c r="I162" s="178"/>
      <c r="J162" s="179"/>
      <c r="K162" s="71">
        <v>0</v>
      </c>
      <c r="L162" s="65"/>
    </row>
    <row r="163" spans="1:12" ht="15" customHeight="1">
      <c r="A163" s="110" t="s">
        <v>103</v>
      </c>
      <c r="B163" s="98"/>
      <c r="C163" s="97">
        <v>0</v>
      </c>
      <c r="D163" s="205">
        <v>0</v>
      </c>
      <c r="E163" s="206"/>
      <c r="F163" s="206"/>
      <c r="G163" s="207"/>
      <c r="H163" s="205">
        <v>0</v>
      </c>
      <c r="I163" s="206"/>
      <c r="J163" s="207"/>
      <c r="K163" s="71">
        <v>0</v>
      </c>
      <c r="L163" s="65"/>
    </row>
    <row r="164" spans="1:12" ht="15" customHeight="1">
      <c r="A164" s="67" t="s">
        <v>133</v>
      </c>
      <c r="B164" s="102"/>
      <c r="C164" s="99">
        <f>C161+C162+C163</f>
        <v>351052963.89</v>
      </c>
      <c r="D164" s="174">
        <f>D161+D162+D163</f>
        <v>351052963.89</v>
      </c>
      <c r="E164" s="175">
        <f aca="true" t="shared" si="7" ref="E164:J164">E161+E162+E163</f>
        <v>0</v>
      </c>
      <c r="F164" s="175">
        <f t="shared" si="7"/>
        <v>0</v>
      </c>
      <c r="G164" s="176">
        <f t="shared" si="7"/>
        <v>0</v>
      </c>
      <c r="H164" s="174">
        <f>H161+H162+H163</f>
        <v>351051793.16</v>
      </c>
      <c r="I164" s="175">
        <f t="shared" si="7"/>
        <v>0</v>
      </c>
      <c r="J164" s="176">
        <f t="shared" si="7"/>
        <v>0</v>
      </c>
      <c r="K164" s="73">
        <f>K161+K162+K163</f>
        <v>350038519.28</v>
      </c>
      <c r="L164" s="65"/>
    </row>
    <row r="165" spans="1:12" ht="15" customHeight="1">
      <c r="A165" s="183"/>
      <c r="B165" s="184"/>
      <c r="C165" s="185"/>
      <c r="D165" s="185"/>
      <c r="E165" s="185"/>
      <c r="F165" s="185"/>
      <c r="G165" s="185"/>
      <c r="H165" s="185"/>
      <c r="I165" s="185"/>
      <c r="J165" s="185"/>
      <c r="K165" s="185"/>
      <c r="L165" s="65"/>
    </row>
    <row r="166" spans="1:12" ht="15" customHeight="1">
      <c r="A166" s="67" t="s">
        <v>134</v>
      </c>
      <c r="B166" s="101"/>
      <c r="C166" s="74">
        <f>C156-C164</f>
        <v>-351052963.89</v>
      </c>
      <c r="D166" s="224">
        <f>K156-D164</f>
        <v>-351052963.89</v>
      </c>
      <c r="E166" s="225"/>
      <c r="F166" s="225"/>
      <c r="G166" s="226"/>
      <c r="H166" s="224">
        <f>K156-H164</f>
        <v>-351051793.16</v>
      </c>
      <c r="I166" s="225"/>
      <c r="J166" s="226"/>
      <c r="K166" s="74">
        <f>K156-K164</f>
        <v>-350038519.28</v>
      </c>
      <c r="L166" s="65"/>
    </row>
    <row r="167" spans="1:12" ht="6" customHeight="1">
      <c r="A167" s="123"/>
      <c r="B167" s="100"/>
      <c r="C167" s="100"/>
      <c r="D167" s="124"/>
      <c r="E167" s="124"/>
      <c r="F167" s="124"/>
      <c r="G167" s="124"/>
      <c r="H167" s="124"/>
      <c r="I167" s="124"/>
      <c r="J167" s="124"/>
      <c r="K167" s="125"/>
      <c r="L167" s="65"/>
    </row>
    <row r="168" spans="1:12" ht="15" customHeight="1">
      <c r="A168" s="211" t="s">
        <v>135</v>
      </c>
      <c r="B168" s="211"/>
      <c r="C168" s="211"/>
      <c r="D168" s="211"/>
      <c r="E168" s="211"/>
      <c r="F168" s="211"/>
      <c r="G168" s="211"/>
      <c r="H168" s="211"/>
      <c r="I168" s="211"/>
      <c r="J168" s="211"/>
      <c r="K168" s="211"/>
      <c r="L168" s="65"/>
    </row>
    <row r="169" spans="1:12" ht="15" customHeight="1">
      <c r="A169" s="235" t="s">
        <v>136</v>
      </c>
      <c r="B169" s="236"/>
      <c r="C169" s="231" t="s">
        <v>88</v>
      </c>
      <c r="D169" s="223" t="s">
        <v>2</v>
      </c>
      <c r="E169" s="223"/>
      <c r="F169" s="223"/>
      <c r="G169" s="223"/>
      <c r="H169" s="223"/>
      <c r="I169" s="223"/>
      <c r="J169" s="223"/>
      <c r="K169" s="223"/>
      <c r="L169" s="65"/>
    </row>
    <row r="170" spans="1:12" ht="15" customHeight="1">
      <c r="A170" s="237"/>
      <c r="B170" s="238"/>
      <c r="C170" s="232"/>
      <c r="D170" s="233" t="str">
        <f>D16</f>
        <v>Jan a Abr 2021</v>
      </c>
      <c r="E170" s="234"/>
      <c r="F170" s="234"/>
      <c r="G170" s="234"/>
      <c r="H170" s="234"/>
      <c r="I170" s="234"/>
      <c r="J170" s="234"/>
      <c r="K170" s="234"/>
      <c r="L170" s="65"/>
    </row>
    <row r="171" spans="1:12" ht="15" customHeight="1">
      <c r="A171" s="227"/>
      <c r="B171" s="239"/>
      <c r="C171" s="55" t="s">
        <v>89</v>
      </c>
      <c r="D171" s="227" t="s">
        <v>90</v>
      </c>
      <c r="E171" s="227"/>
      <c r="F171" s="227"/>
      <c r="G171" s="227"/>
      <c r="H171" s="227"/>
      <c r="I171" s="227"/>
      <c r="J171" s="227"/>
      <c r="K171" s="227"/>
      <c r="L171" s="65"/>
    </row>
    <row r="172" spans="1:12" ht="15" customHeight="1">
      <c r="A172" s="108" t="s">
        <v>137</v>
      </c>
      <c r="B172" s="93"/>
      <c r="C172" s="129">
        <v>0</v>
      </c>
      <c r="D172" s="180"/>
      <c r="E172" s="181"/>
      <c r="F172" s="181"/>
      <c r="G172" s="181"/>
      <c r="H172" s="181"/>
      <c r="I172" s="131"/>
      <c r="J172" s="131"/>
      <c r="K172" s="131">
        <v>125803507.68</v>
      </c>
      <c r="L172" s="65"/>
    </row>
    <row r="173" spans="1:12" ht="15" customHeight="1">
      <c r="A173" s="108" t="s">
        <v>138</v>
      </c>
      <c r="B173" s="93"/>
      <c r="C173" s="129">
        <v>0</v>
      </c>
      <c r="D173" s="144"/>
      <c r="E173" s="128"/>
      <c r="F173" s="128"/>
      <c r="G173" s="128"/>
      <c r="H173" s="128"/>
      <c r="I173" s="131"/>
      <c r="J173" s="131"/>
      <c r="K173" s="131">
        <v>164865080.52</v>
      </c>
      <c r="L173" s="65"/>
    </row>
    <row r="174" spans="1:12" ht="15" customHeight="1">
      <c r="A174" s="108" t="s">
        <v>139</v>
      </c>
      <c r="B174" s="93"/>
      <c r="C174" s="129">
        <v>0</v>
      </c>
      <c r="D174" s="144"/>
      <c r="E174" s="128"/>
      <c r="F174" s="128"/>
      <c r="G174" s="128"/>
      <c r="H174" s="128"/>
      <c r="I174" s="131"/>
      <c r="J174" s="131"/>
      <c r="K174" s="131">
        <v>43756399.81</v>
      </c>
      <c r="L174" s="65"/>
    </row>
    <row r="175" spans="1:12" ht="15" customHeight="1">
      <c r="A175" s="108" t="s">
        <v>140</v>
      </c>
      <c r="B175" s="93"/>
      <c r="C175" s="129">
        <v>0</v>
      </c>
      <c r="D175" s="180"/>
      <c r="E175" s="181"/>
      <c r="F175" s="181"/>
      <c r="G175" s="181"/>
      <c r="H175" s="181"/>
      <c r="I175" s="131"/>
      <c r="J175" s="131"/>
      <c r="K175" s="131">
        <v>573565.75</v>
      </c>
      <c r="L175" s="65"/>
    </row>
    <row r="176" spans="1:12" ht="15" customHeight="1">
      <c r="A176" s="112" t="s">
        <v>141</v>
      </c>
      <c r="B176" s="66"/>
      <c r="C176" s="130">
        <f>C172+C173+C174+C175</f>
        <v>0</v>
      </c>
      <c r="D176" s="193"/>
      <c r="E176" s="193"/>
      <c r="F176" s="193"/>
      <c r="G176" s="193"/>
      <c r="H176" s="193"/>
      <c r="I176" s="134"/>
      <c r="J176" s="134"/>
      <c r="K176" s="134">
        <f>K172+K173+K174+K175</f>
        <v>334998553.76000005</v>
      </c>
      <c r="L176" s="65"/>
    </row>
    <row r="177" spans="1:12" ht="6" customHeight="1">
      <c r="A177" s="30"/>
      <c r="B177" s="31"/>
      <c r="C177" s="31"/>
      <c r="D177" s="31"/>
      <c r="E177" s="31"/>
      <c r="F177" s="31"/>
      <c r="G177" s="31"/>
      <c r="H177" s="31"/>
      <c r="I177" s="32"/>
      <c r="J177" s="32"/>
      <c r="K177" s="27"/>
      <c r="L177" s="65"/>
    </row>
    <row r="178" spans="1:12" ht="28.5" customHeight="1">
      <c r="A178" s="213" t="s">
        <v>144</v>
      </c>
      <c r="B178" s="214"/>
      <c r="C178" s="104" t="s">
        <v>96</v>
      </c>
      <c r="D178" s="219" t="s">
        <v>46</v>
      </c>
      <c r="E178" s="220"/>
      <c r="F178" s="220"/>
      <c r="G178" s="221"/>
      <c r="H178" s="219" t="s">
        <v>97</v>
      </c>
      <c r="I178" s="220"/>
      <c r="J178" s="221"/>
      <c r="K178" s="83" t="s">
        <v>98</v>
      </c>
      <c r="L178" s="65"/>
    </row>
    <row r="179" spans="1:12" ht="15" customHeight="1">
      <c r="A179" s="215"/>
      <c r="B179" s="216"/>
      <c r="C179" s="105" t="s">
        <v>3</v>
      </c>
      <c r="D179" s="195" t="str">
        <f>D43</f>
        <v>Jan a Abr 2021</v>
      </c>
      <c r="E179" s="196"/>
      <c r="F179" s="196"/>
      <c r="G179" s="197"/>
      <c r="H179" s="195" t="str">
        <f>H43</f>
        <v>Jan a Abr 2021</v>
      </c>
      <c r="I179" s="196"/>
      <c r="J179" s="197"/>
      <c r="K179" s="107" t="str">
        <f>K43</f>
        <v>Jan a Abr 2021</v>
      </c>
      <c r="L179" s="65"/>
    </row>
    <row r="180" spans="1:12" ht="15" customHeight="1">
      <c r="A180" s="217"/>
      <c r="B180" s="218"/>
      <c r="C180" s="106" t="s">
        <v>92</v>
      </c>
      <c r="D180" s="198" t="s">
        <v>93</v>
      </c>
      <c r="E180" s="199"/>
      <c r="F180" s="199"/>
      <c r="G180" s="200"/>
      <c r="H180" s="198" t="s">
        <v>94</v>
      </c>
      <c r="I180" s="199"/>
      <c r="J180" s="200"/>
      <c r="K180" s="84" t="s">
        <v>95</v>
      </c>
      <c r="L180" s="65"/>
    </row>
    <row r="181" spans="1:12" ht="15" customHeight="1">
      <c r="A181" s="110" t="s">
        <v>142</v>
      </c>
      <c r="B181" s="98"/>
      <c r="C181" s="135">
        <v>1577161818.32</v>
      </c>
      <c r="D181" s="202">
        <v>1577161818.32</v>
      </c>
      <c r="E181" s="203"/>
      <c r="F181" s="203"/>
      <c r="G181" s="204"/>
      <c r="H181" s="202">
        <v>1568832269.76</v>
      </c>
      <c r="I181" s="203"/>
      <c r="J181" s="204"/>
      <c r="K181" s="136">
        <v>1261705500.24</v>
      </c>
      <c r="L181" s="65"/>
    </row>
    <row r="182" spans="1:12" ht="15" customHeight="1">
      <c r="A182" s="110" t="s">
        <v>42</v>
      </c>
      <c r="B182" s="98"/>
      <c r="C182" s="132">
        <v>378706645.46</v>
      </c>
      <c r="D182" s="202">
        <v>378706645.46</v>
      </c>
      <c r="E182" s="203"/>
      <c r="F182" s="203"/>
      <c r="G182" s="204"/>
      <c r="H182" s="202">
        <v>378607461.17</v>
      </c>
      <c r="I182" s="203"/>
      <c r="J182" s="204"/>
      <c r="K182" s="136">
        <v>304106032.47</v>
      </c>
      <c r="L182" s="65"/>
    </row>
    <row r="183" spans="1:12" ht="15" customHeight="1">
      <c r="A183" s="110" t="s">
        <v>143</v>
      </c>
      <c r="B183" s="98"/>
      <c r="C183" s="132">
        <v>4498521.16</v>
      </c>
      <c r="D183" s="208">
        <v>4498521.16</v>
      </c>
      <c r="E183" s="209"/>
      <c r="F183" s="209"/>
      <c r="G183" s="210"/>
      <c r="H183" s="208">
        <v>3823623.48</v>
      </c>
      <c r="I183" s="209"/>
      <c r="J183" s="210"/>
      <c r="K183" s="136">
        <v>3768443.09</v>
      </c>
      <c r="L183" s="65"/>
    </row>
    <row r="184" spans="1:12" ht="15" customHeight="1">
      <c r="A184" s="67" t="s">
        <v>145</v>
      </c>
      <c r="B184" s="102"/>
      <c r="C184" s="149">
        <f aca="true" t="shared" si="8" ref="C184:K184">C181+C182+C183</f>
        <v>1960366984.94</v>
      </c>
      <c r="D184" s="189">
        <f t="shared" si="8"/>
        <v>1960366984.94</v>
      </c>
      <c r="E184" s="190">
        <f t="shared" si="8"/>
        <v>0</v>
      </c>
      <c r="F184" s="190">
        <f t="shared" si="8"/>
        <v>0</v>
      </c>
      <c r="G184" s="191">
        <f t="shared" si="8"/>
        <v>0</v>
      </c>
      <c r="H184" s="189">
        <f t="shared" si="8"/>
        <v>1951263354.41</v>
      </c>
      <c r="I184" s="190">
        <f t="shared" si="8"/>
        <v>0</v>
      </c>
      <c r="J184" s="191">
        <f t="shared" si="8"/>
        <v>0</v>
      </c>
      <c r="K184" s="150">
        <f t="shared" si="8"/>
        <v>1569579975.8</v>
      </c>
      <c r="L184" s="65"/>
    </row>
    <row r="185" spans="1:12" ht="6" customHeight="1">
      <c r="A185" s="147"/>
      <c r="B185" s="148"/>
      <c r="C185" s="139"/>
      <c r="D185" s="139"/>
      <c r="E185" s="139"/>
      <c r="F185" s="139"/>
      <c r="G185" s="139"/>
      <c r="H185" s="139"/>
      <c r="I185" s="139"/>
      <c r="J185" s="139"/>
      <c r="K185" s="139"/>
      <c r="L185" s="65"/>
    </row>
    <row r="186" spans="1:12" ht="15" customHeight="1">
      <c r="A186" s="67" t="s">
        <v>146</v>
      </c>
      <c r="B186" s="101"/>
      <c r="C186" s="142">
        <f>C176-C184</f>
        <v>-1960366984.94</v>
      </c>
      <c r="D186" s="192">
        <f>K176-D184</f>
        <v>-1625368431.18</v>
      </c>
      <c r="E186" s="193"/>
      <c r="F186" s="193"/>
      <c r="G186" s="194"/>
      <c r="H186" s="192">
        <f>K176-H184</f>
        <v>-1616264800.65</v>
      </c>
      <c r="I186" s="193"/>
      <c r="J186" s="194"/>
      <c r="K186" s="142">
        <f>K176-K184</f>
        <v>-1234581422.04</v>
      </c>
      <c r="L186" s="65"/>
    </row>
    <row r="187" spans="1:12" ht="13.5">
      <c r="A187" s="30" t="s">
        <v>78</v>
      </c>
      <c r="B187" s="54"/>
      <c r="C187" s="30"/>
      <c r="D187" s="30"/>
      <c r="E187" s="30"/>
      <c r="F187" s="30"/>
      <c r="G187" s="30"/>
      <c r="H187" s="30"/>
      <c r="I187" s="30"/>
      <c r="J187" s="30"/>
      <c r="K187" s="59" t="s">
        <v>80</v>
      </c>
      <c r="L187" s="20"/>
    </row>
    <row r="188" spans="1:12" ht="30" customHeight="1">
      <c r="A188" s="201" t="s">
        <v>79</v>
      </c>
      <c r="B188" s="201"/>
      <c r="C188" s="201"/>
      <c r="D188" s="201"/>
      <c r="E188" s="201"/>
      <c r="F188" s="201"/>
      <c r="G188" s="201"/>
      <c r="H188" s="201"/>
      <c r="I188" s="201"/>
      <c r="J188" s="201"/>
      <c r="K188" s="201"/>
      <c r="L188" s="20"/>
    </row>
    <row r="189" spans="1:12" ht="14.25" customHeight="1">
      <c r="A189" s="201" t="s">
        <v>147</v>
      </c>
      <c r="B189" s="201"/>
      <c r="C189" s="201"/>
      <c r="D189" s="201"/>
      <c r="E189" s="201"/>
      <c r="F189" s="201"/>
      <c r="G189" s="201"/>
      <c r="H189" s="201"/>
      <c r="I189" s="201"/>
      <c r="J189" s="201"/>
      <c r="K189" s="201"/>
      <c r="L189" s="20"/>
    </row>
    <row r="190" spans="1:11" ht="13.5">
      <c r="A190" s="201"/>
      <c r="B190" s="201"/>
      <c r="C190" s="201"/>
      <c r="D190" s="201"/>
      <c r="E190" s="201"/>
      <c r="F190" s="201"/>
      <c r="G190" s="201"/>
      <c r="H190" s="201"/>
      <c r="I190" s="201"/>
      <c r="J190" s="201"/>
      <c r="K190" s="201"/>
    </row>
    <row r="191" spans="1:11" ht="13.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27"/>
    </row>
    <row r="192" spans="1:11" ht="13.5">
      <c r="A192" s="30"/>
      <c r="B192" s="30"/>
      <c r="C192" s="76"/>
      <c r="D192" s="30"/>
      <c r="E192" s="30"/>
      <c r="F192" s="30"/>
      <c r="G192" s="30"/>
      <c r="H192" s="30"/>
      <c r="I192" s="30"/>
      <c r="J192" s="30"/>
      <c r="K192" s="27"/>
    </row>
    <row r="193" spans="1:11" ht="13.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27"/>
    </row>
    <row r="194" spans="1:11" ht="13.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27"/>
    </row>
    <row r="195" spans="1:11" ht="13.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27"/>
    </row>
    <row r="196" spans="1:11" ht="13.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27"/>
    </row>
    <row r="197" spans="1:11" ht="13.5">
      <c r="A197" s="58" t="s">
        <v>47</v>
      </c>
      <c r="B197" s="242" t="s">
        <v>72</v>
      </c>
      <c r="C197" s="242"/>
      <c r="D197" s="242"/>
      <c r="E197" s="242"/>
      <c r="F197" s="30"/>
      <c r="G197" s="244" t="s">
        <v>150</v>
      </c>
      <c r="H197" s="244"/>
      <c r="I197" s="244"/>
      <c r="J197" s="244"/>
      <c r="K197" s="244"/>
    </row>
    <row r="198" spans="1:11" ht="13.5">
      <c r="A198" s="58" t="s">
        <v>48</v>
      </c>
      <c r="B198" s="242" t="s">
        <v>73</v>
      </c>
      <c r="C198" s="242"/>
      <c r="D198" s="242"/>
      <c r="E198" s="242"/>
      <c r="F198" s="30"/>
      <c r="G198" s="244" t="s">
        <v>151</v>
      </c>
      <c r="H198" s="244"/>
      <c r="I198" s="244"/>
      <c r="J198" s="244"/>
      <c r="K198" s="244"/>
    </row>
    <row r="199" spans="1:11" ht="13.5">
      <c r="A199" s="58" t="s">
        <v>49</v>
      </c>
      <c r="B199" s="242" t="s">
        <v>74</v>
      </c>
      <c r="C199" s="242"/>
      <c r="D199" s="242"/>
      <c r="E199" s="242"/>
      <c r="F199" s="30"/>
      <c r="G199" s="242" t="s">
        <v>152</v>
      </c>
      <c r="H199" s="242"/>
      <c r="I199" s="242"/>
      <c r="J199" s="242"/>
      <c r="K199" s="242"/>
    </row>
    <row r="200" spans="1:11" ht="13.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27"/>
    </row>
    <row r="201" spans="1:11" ht="13.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27"/>
    </row>
    <row r="202" spans="1:11" ht="13.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27"/>
    </row>
    <row r="203" spans="1:11" ht="13.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27"/>
    </row>
    <row r="204" spans="1:11" ht="13.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27"/>
    </row>
    <row r="205" spans="1:11" ht="13.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27"/>
    </row>
    <row r="206" spans="1:11" ht="13.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27"/>
    </row>
    <row r="207" spans="1:11" ht="13.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27"/>
    </row>
    <row r="208" spans="1:11" ht="13.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</row>
    <row r="209" spans="1:11" ht="13.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</row>
    <row r="210" spans="1:11" ht="13.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</row>
    <row r="211" spans="1:11" ht="13.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</row>
    <row r="212" spans="1:11" ht="13.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</row>
    <row r="213" spans="1:11" ht="13.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</row>
    <row r="214" spans="1:11" ht="13.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</row>
    <row r="215" spans="1:11" ht="13.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</row>
    <row r="216" spans="1:11" ht="13.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</row>
    <row r="217" spans="1:11" ht="13.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</row>
    <row r="218" spans="1:11" ht="13.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</row>
    <row r="219" spans="1:10" ht="13.5">
      <c r="A219" s="13"/>
      <c r="B219" s="13"/>
      <c r="C219" s="13"/>
      <c r="D219" s="13"/>
      <c r="E219" s="13"/>
      <c r="F219" s="13"/>
      <c r="G219" s="13"/>
      <c r="H219" s="13"/>
      <c r="I219" s="13"/>
      <c r="J219" s="13"/>
    </row>
    <row r="220" spans="1:10" ht="13.5">
      <c r="A220" s="13"/>
      <c r="B220" s="13"/>
      <c r="C220" s="13"/>
      <c r="D220" s="13"/>
      <c r="E220" s="13"/>
      <c r="F220" s="13"/>
      <c r="G220" s="13"/>
      <c r="H220" s="13"/>
      <c r="I220" s="13"/>
      <c r="J220" s="13"/>
    </row>
    <row r="221" spans="1:10" ht="13.5">
      <c r="A221" s="13"/>
      <c r="B221" s="13"/>
      <c r="C221" s="13"/>
      <c r="D221" s="13"/>
      <c r="E221" s="13"/>
      <c r="F221" s="13"/>
      <c r="G221" s="13"/>
      <c r="H221" s="13"/>
      <c r="I221" s="13"/>
      <c r="J221" s="13"/>
    </row>
    <row r="222" spans="1:10" ht="13.5">
      <c r="A222" s="13"/>
      <c r="B222" s="13"/>
      <c r="C222" s="13"/>
      <c r="D222" s="13"/>
      <c r="E222" s="13"/>
      <c r="F222" s="13"/>
      <c r="G222" s="13"/>
      <c r="H222" s="13"/>
      <c r="I222" s="13"/>
      <c r="J222" s="13"/>
    </row>
    <row r="223" spans="1:10" ht="13.5">
      <c r="A223" s="13"/>
      <c r="B223" s="13"/>
      <c r="C223" s="13"/>
      <c r="D223" s="13"/>
      <c r="E223" s="13"/>
      <c r="F223" s="13"/>
      <c r="G223" s="13"/>
      <c r="H223" s="13"/>
      <c r="I223" s="13"/>
      <c r="J223" s="13"/>
    </row>
    <row r="224" spans="1:10" ht="13.5">
      <c r="A224" s="13"/>
      <c r="B224" s="13"/>
      <c r="C224" s="13"/>
      <c r="D224" s="13"/>
      <c r="E224" s="13"/>
      <c r="F224" s="13"/>
      <c r="G224" s="13"/>
      <c r="H224" s="13"/>
      <c r="I224" s="13"/>
      <c r="J224" s="13"/>
    </row>
    <row r="225" spans="1:10" ht="13.5">
      <c r="A225" s="13"/>
      <c r="B225" s="13"/>
      <c r="C225" s="13"/>
      <c r="D225" s="13"/>
      <c r="E225" s="13"/>
      <c r="F225" s="13"/>
      <c r="G225" s="13"/>
      <c r="H225" s="13"/>
      <c r="I225" s="13"/>
      <c r="J225" s="13"/>
    </row>
    <row r="226" spans="1:10" ht="13.5">
      <c r="A226" s="13"/>
      <c r="B226" s="13"/>
      <c r="C226" s="13"/>
      <c r="D226" s="13"/>
      <c r="E226" s="13"/>
      <c r="F226" s="13"/>
      <c r="G226" s="13"/>
      <c r="H226" s="13"/>
      <c r="I226" s="13"/>
      <c r="J226" s="13"/>
    </row>
    <row r="227" spans="1:10" ht="13.5">
      <c r="A227" s="13"/>
      <c r="B227" s="13"/>
      <c r="C227" s="13"/>
      <c r="D227" s="13"/>
      <c r="E227" s="13"/>
      <c r="F227" s="13"/>
      <c r="G227" s="13"/>
      <c r="H227" s="13"/>
      <c r="I227" s="13"/>
      <c r="J227" s="13"/>
    </row>
    <row r="228" spans="1:10" ht="13.5">
      <c r="A228" s="13"/>
      <c r="B228" s="13"/>
      <c r="C228" s="13"/>
      <c r="D228" s="13"/>
      <c r="E228" s="13"/>
      <c r="F228" s="13"/>
      <c r="G228" s="13"/>
      <c r="H228" s="13"/>
      <c r="I228" s="13"/>
      <c r="J228" s="13"/>
    </row>
    <row r="229" spans="1:10" ht="13.5">
      <c r="A229" s="13"/>
      <c r="B229" s="13"/>
      <c r="C229" s="13"/>
      <c r="D229" s="13"/>
      <c r="E229" s="13"/>
      <c r="F229" s="13"/>
      <c r="G229" s="13"/>
      <c r="H229" s="13"/>
      <c r="I229" s="13"/>
      <c r="J229" s="13"/>
    </row>
    <row r="230" spans="1:10" ht="13.5">
      <c r="A230" s="13"/>
      <c r="B230" s="13"/>
      <c r="C230" s="13"/>
      <c r="D230" s="13"/>
      <c r="E230" s="13"/>
      <c r="F230" s="13"/>
      <c r="G230" s="13"/>
      <c r="H230" s="13"/>
      <c r="I230" s="13"/>
      <c r="J230" s="13"/>
    </row>
    <row r="231" spans="1:10" ht="13.5">
      <c r="A231" s="13"/>
      <c r="B231" s="13"/>
      <c r="C231" s="13"/>
      <c r="D231" s="13"/>
      <c r="E231" s="13"/>
      <c r="F231" s="13"/>
      <c r="G231" s="13"/>
      <c r="H231" s="13"/>
      <c r="I231" s="13"/>
      <c r="J231" s="13"/>
    </row>
    <row r="232" spans="1:10" ht="13.5">
      <c r="A232" s="13"/>
      <c r="B232" s="13"/>
      <c r="C232" s="13"/>
      <c r="D232" s="13"/>
      <c r="E232" s="13"/>
      <c r="F232" s="13"/>
      <c r="G232" s="13"/>
      <c r="H232" s="13"/>
      <c r="I232" s="13"/>
      <c r="J232" s="13"/>
    </row>
    <row r="233" spans="1:10" ht="13.5">
      <c r="A233" s="13"/>
      <c r="B233" s="13"/>
      <c r="C233" s="13"/>
      <c r="D233" s="13"/>
      <c r="E233" s="13"/>
      <c r="F233" s="13"/>
      <c r="G233" s="13"/>
      <c r="H233" s="13"/>
      <c r="I233" s="13"/>
      <c r="J233" s="13"/>
    </row>
    <row r="234" spans="1:10" ht="13.5">
      <c r="A234" s="13"/>
      <c r="B234" s="13"/>
      <c r="C234" s="13"/>
      <c r="D234" s="13"/>
      <c r="E234" s="13"/>
      <c r="F234" s="13"/>
      <c r="G234" s="13"/>
      <c r="H234" s="13"/>
      <c r="I234" s="13"/>
      <c r="J234" s="13"/>
    </row>
    <row r="235" spans="1:10" ht="13.5">
      <c r="A235" s="13"/>
      <c r="B235" s="13"/>
      <c r="C235" s="13"/>
      <c r="D235" s="13"/>
      <c r="E235" s="13"/>
      <c r="F235" s="13"/>
      <c r="G235" s="13"/>
      <c r="H235" s="13"/>
      <c r="I235" s="13"/>
      <c r="J235" s="13"/>
    </row>
    <row r="236" spans="1:10" ht="13.5">
      <c r="A236" s="13"/>
      <c r="B236" s="13"/>
      <c r="C236" s="13"/>
      <c r="D236" s="13"/>
      <c r="E236" s="13"/>
      <c r="F236" s="13"/>
      <c r="G236" s="13"/>
      <c r="H236" s="13"/>
      <c r="I236" s="13"/>
      <c r="J236" s="13"/>
    </row>
    <row r="237" spans="1:10" ht="13.5">
      <c r="A237" s="13"/>
      <c r="B237" s="13"/>
      <c r="C237" s="13"/>
      <c r="D237" s="13"/>
      <c r="E237" s="13"/>
      <c r="F237" s="13"/>
      <c r="G237" s="13"/>
      <c r="H237" s="13"/>
      <c r="I237" s="13"/>
      <c r="J237" s="13"/>
    </row>
    <row r="238" spans="1:10" ht="13.5">
      <c r="A238" s="13"/>
      <c r="B238" s="13"/>
      <c r="C238" s="13"/>
      <c r="D238" s="13"/>
      <c r="E238" s="13"/>
      <c r="F238" s="13"/>
      <c r="G238" s="13"/>
      <c r="H238" s="13"/>
      <c r="I238" s="13"/>
      <c r="J238" s="13"/>
    </row>
    <row r="239" spans="1:10" ht="13.5">
      <c r="A239" s="13"/>
      <c r="B239" s="13"/>
      <c r="C239" s="13"/>
      <c r="D239" s="13"/>
      <c r="E239" s="13"/>
      <c r="F239" s="13"/>
      <c r="G239" s="13"/>
      <c r="H239" s="13"/>
      <c r="I239" s="13"/>
      <c r="J239" s="13"/>
    </row>
  </sheetData>
  <sheetProtection/>
  <mergeCells count="227">
    <mergeCell ref="A55:B55"/>
    <mergeCell ref="C55:K55"/>
    <mergeCell ref="H49:J49"/>
    <mergeCell ref="H50:J50"/>
    <mergeCell ref="H51:J51"/>
    <mergeCell ref="D30:H30"/>
    <mergeCell ref="D45:G45"/>
    <mergeCell ref="D36:H36"/>
    <mergeCell ref="D43:G43"/>
    <mergeCell ref="D44:G44"/>
    <mergeCell ref="A42:B44"/>
    <mergeCell ref="D42:G42"/>
    <mergeCell ref="H42:J42"/>
    <mergeCell ref="D40:H40"/>
    <mergeCell ref="H44:J44"/>
    <mergeCell ref="H47:J47"/>
    <mergeCell ref="H43:J43"/>
    <mergeCell ref="A58:B58"/>
    <mergeCell ref="C58:K58"/>
    <mergeCell ref="A61:B62"/>
    <mergeCell ref="C61:K62"/>
    <mergeCell ref="A68:B69"/>
    <mergeCell ref="C68:K69"/>
    <mergeCell ref="D79:H79"/>
    <mergeCell ref="D83:H83"/>
    <mergeCell ref="D84:H84"/>
    <mergeCell ref="D85:H85"/>
    <mergeCell ref="D80:H80"/>
    <mergeCell ref="A100:B102"/>
    <mergeCell ref="D100:G100"/>
    <mergeCell ref="H100:J100"/>
    <mergeCell ref="D101:G101"/>
    <mergeCell ref="H101:J101"/>
    <mergeCell ref="D88:H88"/>
    <mergeCell ref="D92:H92"/>
    <mergeCell ref="D95:H95"/>
    <mergeCell ref="D96:H96"/>
    <mergeCell ref="D97:H97"/>
    <mergeCell ref="D102:G102"/>
    <mergeCell ref="H102:J102"/>
    <mergeCell ref="D94:H94"/>
    <mergeCell ref="D90:H90"/>
    <mergeCell ref="G197:K197"/>
    <mergeCell ref="D76:K76"/>
    <mergeCell ref="D103:G103"/>
    <mergeCell ref="H103:J103"/>
    <mergeCell ref="D104:G104"/>
    <mergeCell ref="A132:K132"/>
    <mergeCell ref="A133:B135"/>
    <mergeCell ref="C133:C134"/>
    <mergeCell ref="A150:K150"/>
    <mergeCell ref="H104:J104"/>
    <mergeCell ref="D134:K134"/>
    <mergeCell ref="D135:K135"/>
    <mergeCell ref="A139:B141"/>
    <mergeCell ref="D139:G139"/>
    <mergeCell ref="H139:J139"/>
    <mergeCell ref="D140:G140"/>
    <mergeCell ref="H140:J140"/>
    <mergeCell ref="D141:G141"/>
    <mergeCell ref="B199:E199"/>
    <mergeCell ref="G199:K199"/>
    <mergeCell ref="G198:K198"/>
    <mergeCell ref="B197:E197"/>
    <mergeCell ref="B198:E198"/>
    <mergeCell ref="H105:J105"/>
    <mergeCell ref="D106:G106"/>
    <mergeCell ref="H106:J106"/>
    <mergeCell ref="H141:J141"/>
    <mergeCell ref="D142:G142"/>
    <mergeCell ref="D108:G108"/>
    <mergeCell ref="H108:J108"/>
    <mergeCell ref="D109:G109"/>
    <mergeCell ref="H109:J109"/>
    <mergeCell ref="D98:H98"/>
    <mergeCell ref="D105:G105"/>
    <mergeCell ref="D107:G107"/>
    <mergeCell ref="H142:J142"/>
    <mergeCell ref="D143:G143"/>
    <mergeCell ref="H143:J143"/>
    <mergeCell ref="D144:G144"/>
    <mergeCell ref="H144:J144"/>
    <mergeCell ref="D78:H78"/>
    <mergeCell ref="D89:H89"/>
    <mergeCell ref="D111:G111"/>
    <mergeCell ref="H111:J111"/>
    <mergeCell ref="H107:J107"/>
    <mergeCell ref="D114:F114"/>
    <mergeCell ref="H114:I114"/>
    <mergeCell ref="J114:K114"/>
    <mergeCell ref="C127:K128"/>
    <mergeCell ref="I118:K118"/>
    <mergeCell ref="A119:K119"/>
    <mergeCell ref="A121:K121"/>
    <mergeCell ref="A122:K122"/>
    <mergeCell ref="A123:K123"/>
    <mergeCell ref="D148:G148"/>
    <mergeCell ref="H148:J148"/>
    <mergeCell ref="A151:B153"/>
    <mergeCell ref="C151:C152"/>
    <mergeCell ref="D151:K151"/>
    <mergeCell ref="D152:K152"/>
    <mergeCell ref="D153:K153"/>
    <mergeCell ref="D77:K77"/>
    <mergeCell ref="D115:F115"/>
    <mergeCell ref="H115:I115"/>
    <mergeCell ref="J115:K115"/>
    <mergeCell ref="D146:G146"/>
    <mergeCell ref="H146:J146"/>
    <mergeCell ref="D145:G145"/>
    <mergeCell ref="H145:J145"/>
    <mergeCell ref="D91:H91"/>
    <mergeCell ref="D113:F113"/>
    <mergeCell ref="D31:H31"/>
    <mergeCell ref="D32:H32"/>
    <mergeCell ref="C75:C76"/>
    <mergeCell ref="D34:H34"/>
    <mergeCell ref="D48:G48"/>
    <mergeCell ref="D49:G49"/>
    <mergeCell ref="H48:J48"/>
    <mergeCell ref="D53:G53"/>
    <mergeCell ref="H53:J53"/>
    <mergeCell ref="D33:H33"/>
    <mergeCell ref="A75:B77"/>
    <mergeCell ref="A127:B128"/>
    <mergeCell ref="A13:K13"/>
    <mergeCell ref="D82:H82"/>
    <mergeCell ref="D39:H39"/>
    <mergeCell ref="D38:H38"/>
    <mergeCell ref="D27:H27"/>
    <mergeCell ref="D37:H37"/>
    <mergeCell ref="D28:H28"/>
    <mergeCell ref="D29:H29"/>
    <mergeCell ref="D158:G158"/>
    <mergeCell ref="H158:J158"/>
    <mergeCell ref="D159:G159"/>
    <mergeCell ref="H159:J159"/>
    <mergeCell ref="D160:G160"/>
    <mergeCell ref="H160:J160"/>
    <mergeCell ref="D86:H86"/>
    <mergeCell ref="D75:K75"/>
    <mergeCell ref="D137:H137"/>
    <mergeCell ref="D154:H154"/>
    <mergeCell ref="D155:H155"/>
    <mergeCell ref="D161:G161"/>
    <mergeCell ref="H161:J161"/>
    <mergeCell ref="A120:K120"/>
    <mergeCell ref="D156:H156"/>
    <mergeCell ref="A158:B160"/>
    <mergeCell ref="D162:G162"/>
    <mergeCell ref="H162:J162"/>
    <mergeCell ref="D163:G163"/>
    <mergeCell ref="H163:J163"/>
    <mergeCell ref="D164:G164"/>
    <mergeCell ref="H164:J164"/>
    <mergeCell ref="A168:K168"/>
    <mergeCell ref="A169:B171"/>
    <mergeCell ref="C169:C170"/>
    <mergeCell ref="D169:K169"/>
    <mergeCell ref="D170:K170"/>
    <mergeCell ref="D171:K171"/>
    <mergeCell ref="A5:K5"/>
    <mergeCell ref="A6:K6"/>
    <mergeCell ref="D15:K15"/>
    <mergeCell ref="A7:K7"/>
    <mergeCell ref="I12:K12"/>
    <mergeCell ref="A14:K14"/>
    <mergeCell ref="A8:K8"/>
    <mergeCell ref="C15:C16"/>
    <mergeCell ref="D16:K16"/>
    <mergeCell ref="A15:B17"/>
    <mergeCell ref="A9:K9"/>
    <mergeCell ref="D23:H23"/>
    <mergeCell ref="D46:G46"/>
    <mergeCell ref="D47:G47"/>
    <mergeCell ref="D18:H18"/>
    <mergeCell ref="D19:H19"/>
    <mergeCell ref="D20:H20"/>
    <mergeCell ref="D21:H21"/>
    <mergeCell ref="D25:H25"/>
    <mergeCell ref="D26:H26"/>
    <mergeCell ref="G11:K11"/>
    <mergeCell ref="D24:H24"/>
    <mergeCell ref="I131:K131"/>
    <mergeCell ref="D133:K133"/>
    <mergeCell ref="D176:H176"/>
    <mergeCell ref="D172:H172"/>
    <mergeCell ref="A165:K165"/>
    <mergeCell ref="D166:G166"/>
    <mergeCell ref="H166:J166"/>
    <mergeCell ref="D17:K17"/>
    <mergeCell ref="D50:G50"/>
    <mergeCell ref="D183:G183"/>
    <mergeCell ref="H183:J183"/>
    <mergeCell ref="A74:K74"/>
    <mergeCell ref="D73:F73"/>
    <mergeCell ref="I73:K73"/>
    <mergeCell ref="A178:B180"/>
    <mergeCell ref="D178:G178"/>
    <mergeCell ref="H178:J178"/>
    <mergeCell ref="D179:G179"/>
    <mergeCell ref="A189:K190"/>
    <mergeCell ref="A188:K188"/>
    <mergeCell ref="D181:G181"/>
    <mergeCell ref="H181:J181"/>
    <mergeCell ref="D182:G182"/>
    <mergeCell ref="H182:J182"/>
    <mergeCell ref="D87:H87"/>
    <mergeCell ref="I126:K126"/>
    <mergeCell ref="D184:G184"/>
    <mergeCell ref="H184:J184"/>
    <mergeCell ref="D186:G186"/>
    <mergeCell ref="H186:J186"/>
    <mergeCell ref="H179:J179"/>
    <mergeCell ref="D180:G180"/>
    <mergeCell ref="H180:J180"/>
    <mergeCell ref="D175:H175"/>
    <mergeCell ref="L139:M141"/>
    <mergeCell ref="L145:M145"/>
    <mergeCell ref="L86:N88"/>
    <mergeCell ref="L79:R79"/>
    <mergeCell ref="D51:G51"/>
    <mergeCell ref="H45:J45"/>
    <mergeCell ref="H46:J46"/>
    <mergeCell ref="D136:H136"/>
    <mergeCell ref="L133:L137"/>
    <mergeCell ref="A52:K52"/>
  </mergeCells>
  <printOptions horizontalCentered="1"/>
  <pageMargins left="0.35433070866141736" right="0.15748031496062992" top="0.1968503937007874" bottom="0.2362204724409449" header="0.15748031496062992" footer="0.15748031496062992"/>
  <pageSetup horizontalDpi="600" verticalDpi="600" orientation="portrait" paperSize="9" scale="53" r:id="rId2"/>
  <rowBreaks count="1" manualBreakCount="1">
    <brk id="112" max="10" man="1"/>
  </rowBreaks>
  <ignoredErrors>
    <ignoredError sqref="A52:K52 R127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8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11.421875" style="7" bestFit="1" customWidth="1"/>
    <col min="2" max="2" width="27.140625" style="7" bestFit="1" customWidth="1"/>
    <col min="3" max="3" width="10.28125" style="7" bestFit="1" customWidth="1"/>
    <col min="4" max="4" width="34.00390625" style="7" bestFit="1" customWidth="1"/>
    <col min="5" max="5" width="18.00390625" style="7" bestFit="1" customWidth="1"/>
    <col min="6" max="6" width="15.28125" style="7" bestFit="1" customWidth="1"/>
  </cols>
  <sheetData>
    <row r="2" spans="1:6" ht="14.25">
      <c r="A2" s="3" t="s">
        <v>14</v>
      </c>
      <c r="B2" s="3" t="s">
        <v>15</v>
      </c>
      <c r="C2" s="3" t="s">
        <v>16</v>
      </c>
      <c r="D2" s="3" t="s">
        <v>17</v>
      </c>
      <c r="E2" s="4" t="s">
        <v>18</v>
      </c>
      <c r="F2" s="4" t="s">
        <v>19</v>
      </c>
    </row>
    <row r="3" spans="1:6" ht="14.25">
      <c r="A3" s="5" t="s">
        <v>21</v>
      </c>
      <c r="B3" s="5" t="s">
        <v>22</v>
      </c>
      <c r="C3" s="5" t="s">
        <v>21</v>
      </c>
      <c r="D3" s="5" t="s">
        <v>20</v>
      </c>
      <c r="E3" s="6">
        <v>9500625048</v>
      </c>
      <c r="F3" s="6">
        <v>0</v>
      </c>
    </row>
    <row r="4" spans="1:6" ht="14.25">
      <c r="A4" s="5" t="s">
        <v>21</v>
      </c>
      <c r="B4" s="5" t="s">
        <v>22</v>
      </c>
      <c r="C4" s="5" t="s">
        <v>25</v>
      </c>
      <c r="D4" s="5" t="s">
        <v>26</v>
      </c>
      <c r="E4" s="6">
        <v>0</v>
      </c>
      <c r="F4" s="6">
        <v>39042173.44</v>
      </c>
    </row>
    <row r="5" spans="1:6" ht="14.25">
      <c r="A5" s="5" t="s">
        <v>21</v>
      </c>
      <c r="B5" s="5" t="s">
        <v>22</v>
      </c>
      <c r="C5" s="5" t="s">
        <v>27</v>
      </c>
      <c r="D5" s="5" t="s">
        <v>28</v>
      </c>
      <c r="E5" s="6">
        <v>0</v>
      </c>
      <c r="F5" s="6">
        <v>3253514.45</v>
      </c>
    </row>
    <row r="6" spans="1:6" ht="14.25">
      <c r="A6" s="5" t="s">
        <v>21</v>
      </c>
      <c r="B6" s="5" t="s">
        <v>22</v>
      </c>
      <c r="C6" s="5" t="s">
        <v>25</v>
      </c>
      <c r="D6" s="5" t="s">
        <v>26</v>
      </c>
      <c r="E6" s="6">
        <v>0</v>
      </c>
      <c r="F6" s="6">
        <v>46498885.94</v>
      </c>
    </row>
    <row r="7" spans="1:6" ht="14.25">
      <c r="A7" s="5" t="s">
        <v>21</v>
      </c>
      <c r="B7" s="5" t="s">
        <v>22</v>
      </c>
      <c r="C7" s="5" t="s">
        <v>27</v>
      </c>
      <c r="D7" s="5" t="s">
        <v>28</v>
      </c>
      <c r="E7" s="6">
        <v>0</v>
      </c>
      <c r="F7" s="6">
        <v>3874902.13</v>
      </c>
    </row>
    <row r="8" spans="1:6" ht="14.25">
      <c r="A8" s="5" t="s">
        <v>21</v>
      </c>
      <c r="B8" s="5" t="s">
        <v>22</v>
      </c>
      <c r="C8" s="5" t="s">
        <v>25</v>
      </c>
      <c r="D8" s="5" t="s">
        <v>26</v>
      </c>
      <c r="E8" s="6">
        <v>0</v>
      </c>
      <c r="F8" s="6">
        <v>193092994.06</v>
      </c>
    </row>
    <row r="9" spans="1:6" ht="14.25">
      <c r="A9" s="5" t="s">
        <v>21</v>
      </c>
      <c r="B9" s="5" t="s">
        <v>22</v>
      </c>
      <c r="C9" s="5" t="s">
        <v>27</v>
      </c>
      <c r="D9" s="5" t="s">
        <v>28</v>
      </c>
      <c r="E9" s="6">
        <v>0</v>
      </c>
      <c r="F9" s="6">
        <v>16091082.84</v>
      </c>
    </row>
    <row r="10" spans="1:6" ht="14.25">
      <c r="A10" s="5" t="s">
        <v>21</v>
      </c>
      <c r="B10" s="5" t="s">
        <v>22</v>
      </c>
      <c r="C10" s="5" t="s">
        <v>25</v>
      </c>
      <c r="D10" s="5" t="s">
        <v>26</v>
      </c>
      <c r="E10" s="6">
        <v>0</v>
      </c>
      <c r="F10" s="6">
        <v>759794916.27</v>
      </c>
    </row>
    <row r="11" spans="1:6" ht="14.25">
      <c r="A11" s="5" t="s">
        <v>21</v>
      </c>
      <c r="B11" s="5" t="s">
        <v>22</v>
      </c>
      <c r="C11" s="5" t="s">
        <v>27</v>
      </c>
      <c r="D11" s="5" t="s">
        <v>28</v>
      </c>
      <c r="E11" s="6">
        <v>0</v>
      </c>
      <c r="F11" s="6">
        <v>63315599.52</v>
      </c>
    </row>
    <row r="12" spans="1:6" ht="14.25">
      <c r="A12" s="5" t="s">
        <v>21</v>
      </c>
      <c r="B12" s="5" t="s">
        <v>22</v>
      </c>
      <c r="C12" s="5" t="s">
        <v>25</v>
      </c>
      <c r="D12" s="5" t="s">
        <v>26</v>
      </c>
      <c r="E12" s="6">
        <v>0</v>
      </c>
      <c r="F12" s="6">
        <v>46279776.21</v>
      </c>
    </row>
    <row r="13" spans="1:6" ht="14.25">
      <c r="A13" s="5" t="s">
        <v>21</v>
      </c>
      <c r="B13" s="5" t="s">
        <v>22</v>
      </c>
      <c r="C13" s="5" t="s">
        <v>27</v>
      </c>
      <c r="D13" s="5" t="s">
        <v>28</v>
      </c>
      <c r="E13" s="6">
        <v>0</v>
      </c>
      <c r="F13" s="6">
        <v>3856648.02</v>
      </c>
    </row>
    <row r="14" spans="1:6" ht="14.25">
      <c r="A14" s="5"/>
      <c r="B14" s="5"/>
      <c r="C14" s="5"/>
      <c r="D14" s="5"/>
      <c r="E14" s="6"/>
      <c r="F14" s="6"/>
    </row>
    <row r="15" spans="1:6" ht="14.25">
      <c r="A15" s="5" t="s">
        <v>23</v>
      </c>
      <c r="B15" s="5" t="s">
        <v>24</v>
      </c>
      <c r="C15" s="5" t="s">
        <v>33</v>
      </c>
      <c r="D15" s="5" t="s">
        <v>34</v>
      </c>
      <c r="E15" s="6">
        <v>0</v>
      </c>
      <c r="F15" s="6">
        <v>372209104.38</v>
      </c>
    </row>
    <row r="16" spans="1:6" ht="14.25">
      <c r="A16" s="5" t="s">
        <v>23</v>
      </c>
      <c r="B16" s="5" t="s">
        <v>24</v>
      </c>
      <c r="C16" s="5" t="s">
        <v>35</v>
      </c>
      <c r="D16" s="5" t="s">
        <v>36</v>
      </c>
      <c r="E16" s="6">
        <v>0</v>
      </c>
      <c r="F16" s="6">
        <v>31096474.67</v>
      </c>
    </row>
    <row r="20" spans="1:6" ht="14.25">
      <c r="A20" s="5" t="s">
        <v>23</v>
      </c>
      <c r="B20" s="5" t="s">
        <v>24</v>
      </c>
      <c r="C20" s="5" t="s">
        <v>23</v>
      </c>
      <c r="D20" s="5" t="s">
        <v>20</v>
      </c>
      <c r="E20" s="6">
        <v>2501428954</v>
      </c>
      <c r="F20" s="6">
        <v>0</v>
      </c>
    </row>
    <row r="21" spans="1:7" ht="14.25">
      <c r="A21" s="5" t="s">
        <v>21</v>
      </c>
      <c r="B21" s="5" t="s">
        <v>22</v>
      </c>
      <c r="C21" s="5" t="s">
        <v>29</v>
      </c>
      <c r="D21" s="5" t="s">
        <v>30</v>
      </c>
      <c r="E21" s="6">
        <v>0</v>
      </c>
      <c r="F21" s="6">
        <v>399391087.05</v>
      </c>
      <c r="G21" s="266" t="s">
        <v>41</v>
      </c>
    </row>
    <row r="22" spans="1:7" ht="14.25">
      <c r="A22" s="5" t="s">
        <v>21</v>
      </c>
      <c r="B22" s="5" t="s">
        <v>22</v>
      </c>
      <c r="C22" s="5" t="s">
        <v>31</v>
      </c>
      <c r="D22" s="5" t="s">
        <v>32</v>
      </c>
      <c r="E22" s="6">
        <v>0</v>
      </c>
      <c r="F22" s="6">
        <v>33280438.89</v>
      </c>
      <c r="G22" s="267"/>
    </row>
    <row r="23" spans="1:6" ht="14.25">
      <c r="A23" s="5"/>
      <c r="B23" s="5"/>
      <c r="C23" s="5"/>
      <c r="D23" s="5"/>
      <c r="E23" s="6"/>
      <c r="F23" s="6"/>
    </row>
    <row r="24" spans="1:7" ht="14.25">
      <c r="A24" s="5" t="s">
        <v>23</v>
      </c>
      <c r="B24" s="5" t="s">
        <v>24</v>
      </c>
      <c r="C24" s="5" t="s">
        <v>37</v>
      </c>
      <c r="D24" s="5" t="s">
        <v>38</v>
      </c>
      <c r="E24" s="6">
        <v>0</v>
      </c>
      <c r="F24" s="6">
        <v>6323248.66</v>
      </c>
      <c r="G24" s="266" t="s">
        <v>42</v>
      </c>
    </row>
    <row r="25" spans="1:7" ht="14.25">
      <c r="A25" s="5" t="s">
        <v>23</v>
      </c>
      <c r="B25" s="5" t="s">
        <v>24</v>
      </c>
      <c r="C25" s="5" t="s">
        <v>39</v>
      </c>
      <c r="D25" s="5" t="s">
        <v>40</v>
      </c>
      <c r="E25" s="6">
        <v>0</v>
      </c>
      <c r="F25" s="6">
        <v>75878983.98</v>
      </c>
      <c r="G25" s="267"/>
    </row>
    <row r="27" spans="4:5" ht="14.25">
      <c r="D27" s="5" t="s">
        <v>43</v>
      </c>
      <c r="E27" s="8">
        <f>SUM(E20,E3)-SUM(F21:F25)</f>
        <v>11487180243.42</v>
      </c>
    </row>
    <row r="28" spans="4:5" ht="14.25">
      <c r="D28" s="5" t="s">
        <v>44</v>
      </c>
      <c r="E28" s="8">
        <f>E27-SUM(F15:F16)</f>
        <v>11083874664.37</v>
      </c>
    </row>
  </sheetData>
  <sheetProtection/>
  <mergeCells count="2">
    <mergeCell ref="G21:G22"/>
    <mergeCell ref="G24:G25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rfcosta</dc:creator>
  <cp:keywords/>
  <dc:description/>
  <cp:lastModifiedBy>Yago Barros Barbosa</cp:lastModifiedBy>
  <cp:lastPrinted>2021-05-20T15:28:10Z</cp:lastPrinted>
  <dcterms:created xsi:type="dcterms:W3CDTF">2011-09-16T14:41:22Z</dcterms:created>
  <dcterms:modified xsi:type="dcterms:W3CDTF">2021-05-28T17:25:44Z</dcterms:modified>
  <cp:category/>
  <cp:version/>
  <cp:contentType/>
  <cp:contentStatus/>
</cp:coreProperties>
</file>