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8" windowWidth="10920" windowHeight="6588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Orçamentário'!$A$1:$L$235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<sst xmlns="http://schemas.openxmlformats.org/spreadsheetml/2006/main" count="285" uniqueCount="151">
  <si>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</si>
  <si>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</si>
  <si>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</si>
  <si>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</si>
  <si>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</si>
  <si>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</si>
  <si>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</si>
  <si>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</si>
  <si>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</si>
  <si>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</si>
  <si>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</si>
  <si>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</si>
  <si>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</si>
  <si>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</si>
  <si>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</si>
  <si>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</si>
  <si>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</si>
  <si>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</si>
  <si>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</si>
  <si>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</si>
  <si>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</si>
  <si>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</si>
  <si>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</si>
  <si>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</si>
  <si>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</si>
  <si>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</si>
  <si>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</si>
  <si>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</si>
  <si>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</si>
  <si>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</si>
  <si>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</si>
  <si>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</si>
  <si>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</si>
  <si>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</si>
  <si>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</si>
  <si>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</si>
  <si>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</si>
  <si>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</si>
  <si>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</si>
  <si>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</si>
  <si>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</si>
  <si>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</si>
  <si>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</si>
  <si>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</si>
  <si>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</si>
  <si>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</si>
  <si>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</si>
  <si>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</si>
  <si>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</si>
  <si>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</si>
  <si>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</si>
  <si>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</si>
  <si>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</si>
  <si>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</si>
  <si>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</si>
  <si>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</si>
  <si>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</si>
  <si>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</si>
  <si>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</si>
  <si>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</si>
  <si>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</si>
  <si>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</si>
  <si>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</si>
  <si>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</si>
  <si>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</si>
  <si>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</si>
  <si>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</si>
  <si>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</si>
  <si>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</si>
  <si>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</si>
  <si>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</si>
  <si>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</si>
  <si>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</si>
  <si>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</si>
  <si>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</si>
  <si>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</si>
  <si>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</si>
  <si>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</si>
  <si>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</si>
  <si>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</si>
  <si>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</si>
  <si>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</si>
  <si>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</si>
  <si>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</si>
  <si>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</si>
  <si>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</si>
  <si>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</si>
  <si>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</si>
  <si>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</si>
  <si>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</si>
  <si>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</si>
  <si>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</si>
  <si>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</si>
  <si>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</si>
  <si>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</si>
  <si>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</si>
  <si>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</si>
  <si>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</si>
  <si>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</si>
  <si>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</si>
  <si>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</si>
  <si>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</si>
  <si>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</si>
  <si>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</si>
  <si>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</si>
  <si>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</si>
  <si>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</si>
  <si>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</si>
  <si>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</si>
  <si>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</si>
  <si>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</si>
  <si>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</si>
  <si>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</si>
  <si>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</si>
  <si>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</si>
  <si>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</si>
  <si>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</si>
  <si>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</si>
  <si>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</si>
  <si>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</si>
  <si>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</si>
  <si>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</si>
  <si>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</si>
  <si>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</si>
  <si>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</si>
  <si>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</si>
  <si>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</si>
  <si>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</si>
  <si>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</si>
  <si>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</si>
  <si>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</si>
  <si>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</si>
  <si>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</si>
  <si>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</si>
  <si>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</si>
  <si>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</si>
  <si>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</si>
  <si>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</si>
  <si>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</si>
  <si>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</si>
  <si>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</si>
  <si>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</si>
  <si>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</si>
  <si>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-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</si>
  <si>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</si>
  <si>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</si>
  <si>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</si>
  <si>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</si>
  <si>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JANEIRO A FEVEREIRO 2022/BIMESTRE JANEIRO - FEVEREIRO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</si>
  <si>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</si>
  <si>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Emissão: 25/03/2022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</si>
</sst>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1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1" fillId="0" borderId="0" xfId="49" applyNumberFormat="1" applyFont="1" applyFill="1" applyAlignment="1">
      <alignment/>
      <protection/>
    </xf>
    <xf numFmtId="169" fontId="51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0" fontId="1" fillId="33" borderId="0" xfId="49" applyNumberFormat="1" applyFont="1" applyFill="1" applyBorder="1" applyAlignment="1">
      <alignment wrapText="1"/>
      <protection/>
    </xf>
    <xf numFmtId="0" fontId="1" fillId="33" borderId="0" xfId="49" applyNumberFormat="1" applyFont="1" applyFill="1" applyBorder="1" applyAlignment="1">
      <alignment/>
      <protection/>
    </xf>
    <xf numFmtId="0" fontId="3" fillId="33" borderId="0" xfId="49" applyNumberFormat="1" applyFont="1" applyFill="1" applyBorder="1" applyAlignment="1">
      <alignment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49" fontId="3" fillId="33" borderId="12" xfId="49" applyNumberFormat="1" applyFont="1" applyFill="1" applyBorder="1" applyAlignment="1">
      <alignment/>
      <protection/>
    </xf>
    <xf numFmtId="0" fontId="1" fillId="33" borderId="18" xfId="49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" fillId="33" borderId="19" xfId="49" applyNumberFormat="1" applyFont="1" applyFill="1" applyBorder="1" applyAlignment="1">
      <alignment wrapText="1"/>
      <protection/>
    </xf>
    <xf numFmtId="169" fontId="3" fillId="33" borderId="20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1" fillId="33" borderId="15" xfId="49" applyNumberFormat="1" applyFont="1" applyFill="1" applyBorder="1" applyAlignment="1">
      <alignment/>
      <protection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0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0" fontId="3" fillId="33" borderId="15" xfId="49" applyNumberFormat="1" applyFont="1" applyFill="1" applyBorder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2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3" fillId="33" borderId="0" xfId="65" applyFont="1" applyFill="1" applyAlignment="1">
      <alignment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0" fontId="3" fillId="33" borderId="0" xfId="49" applyNumberFormat="1" applyFont="1" applyFill="1" applyBorder="1" applyAlignment="1">
      <alignment horizontal="left" indent="2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20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2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21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4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4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3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71" fontId="1" fillId="33" borderId="20" xfId="65" applyFont="1" applyFill="1" applyBorder="1" applyAlignment="1">
      <alignment horizontal="right"/>
    </xf>
    <xf numFmtId="37" fontId="6" fillId="33" borderId="18" xfId="49" applyNumberFormat="1" applyFont="1" applyFill="1" applyBorder="1" applyAlignment="1">
      <alignment horizontal="center" vertical="center"/>
      <protection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0" fontId="1" fillId="34" borderId="21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171" fontId="3" fillId="33" borderId="17" xfId="66" applyNumberFormat="1" applyFont="1" applyFill="1" applyBorder="1" applyAlignment="1">
      <alignment horizontal="center"/>
    </xf>
    <xf numFmtId="171" fontId="3" fillId="33" borderId="12" xfId="66" applyNumberFormat="1" applyFont="1" applyFill="1" applyBorder="1" applyAlignment="1">
      <alignment horizontal="center"/>
    </xf>
    <xf numFmtId="49" fontId="3" fillId="33" borderId="22" xfId="49" applyNumberFormat="1" applyFont="1" applyFill="1" applyBorder="1" applyAlignment="1">
      <alignment horizontal="left"/>
      <protection/>
    </xf>
    <xf numFmtId="49" fontId="3" fillId="33" borderId="12" xfId="49" applyNumberFormat="1" applyFont="1" applyFill="1" applyBorder="1" applyAlignment="1">
      <alignment horizontal="left"/>
      <protection/>
    </xf>
    <xf numFmtId="180" fontId="3" fillId="33" borderId="20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7" xfId="65" applyNumberFormat="1" applyFont="1" applyFill="1" applyBorder="1" applyAlignment="1">
      <alignment horizontal="center"/>
    </xf>
    <xf numFmtId="171" fontId="1" fillId="33" borderId="12" xfId="65" applyNumberFormat="1" applyFont="1" applyFill="1" applyBorder="1" applyAlignment="1">
      <alignment horizontal="center"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49" fontId="1" fillId="33" borderId="12" xfId="49" applyNumberFormat="1" applyFont="1" applyFill="1" applyBorder="1" applyAlignment="1">
      <alignment horizontal="left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49" fontId="3" fillId="33" borderId="0" xfId="49" applyNumberFormat="1" applyFont="1" applyFill="1" applyBorder="1" applyAlignment="1">
      <alignment horizontal="left"/>
      <protection/>
    </xf>
    <xf numFmtId="171" fontId="3" fillId="33" borderId="20" xfId="65" applyNumberFormat="1" applyFont="1" applyFill="1" applyBorder="1" applyAlignment="1">
      <alignment horizontal="center"/>
    </xf>
    <xf numFmtId="171" fontId="3" fillId="33" borderId="22" xfId="65" applyNumberFormat="1" applyFont="1" applyFill="1" applyBorder="1" applyAlignment="1">
      <alignment horizontal="center"/>
    </xf>
    <xf numFmtId="180" fontId="3" fillId="33" borderId="20" xfId="66" applyNumberFormat="1" applyFont="1" applyFill="1" applyBorder="1" applyAlignment="1">
      <alignment horizontal="center"/>
    </xf>
    <xf numFmtId="180" fontId="3" fillId="33" borderId="22" xfId="66" applyNumberFormat="1" applyFont="1" applyFill="1" applyBorder="1" applyAlignment="1">
      <alignment horizontal="center"/>
    </xf>
    <xf numFmtId="180" fontId="3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3" fillId="33" borderId="12" xfId="66" applyNumberFormat="1" applyFont="1" applyFill="1" applyBorder="1" applyAlignment="1">
      <alignment horizontal="center"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49" fontId="3" fillId="33" borderId="12" xfId="49" applyNumberFormat="1" applyFont="1" applyFill="1" applyBorder="1" applyAlignment="1">
      <alignment horizontal="left" indent="4"/>
      <protection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22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33" borderId="0" xfId="49" applyFont="1" applyFill="1" applyBorder="1" applyAlignment="1">
      <alignment horizontal="left" wrapText="1"/>
      <protection/>
    </xf>
    <xf numFmtId="0" fontId="1" fillId="33" borderId="12" xfId="49" applyFont="1" applyFill="1" applyBorder="1" applyAlignment="1">
      <alignment horizontal="left" wrapText="1"/>
      <protection/>
    </xf>
    <xf numFmtId="171" fontId="1" fillId="33" borderId="21" xfId="65" applyNumberFormat="1" applyFont="1" applyFill="1" applyBorder="1" applyAlignment="1">
      <alignment horizontal="right"/>
    </xf>
    <xf numFmtId="171" fontId="1" fillId="33" borderId="19" xfId="65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18" xfId="49" applyFont="1" applyFill="1" applyBorder="1" applyAlignment="1">
      <alignment horizontal="center" vertical="center"/>
      <protection/>
    </xf>
    <xf numFmtId="0" fontId="1" fillId="34" borderId="23" xfId="49" applyFont="1" applyFill="1" applyBorder="1" applyAlignment="1">
      <alignment horizontal="center" vertic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19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8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20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4" xfId="66" applyNumberFormat="1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71" fontId="1" fillId="33" borderId="21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3" fillId="0" borderId="24" xfId="65" applyNumberFormat="1" applyFont="1" applyFill="1" applyBorder="1" applyAlignment="1">
      <alignment horizontal="center" wrapText="1"/>
    </xf>
    <xf numFmtId="180" fontId="3" fillId="0" borderId="23" xfId="65" applyNumberFormat="1" applyFont="1" applyFill="1" applyBorder="1" applyAlignment="1">
      <alignment horizontal="center" wrapText="1"/>
    </xf>
    <xf numFmtId="49" fontId="1" fillId="33" borderId="18" xfId="49" applyNumberFormat="1" applyFont="1" applyFill="1" applyBorder="1" applyAlignment="1">
      <alignment horizontal="left" vertical="center" wrapText="1"/>
      <protection/>
    </xf>
    <xf numFmtId="0" fontId="3" fillId="33" borderId="18" xfId="49" applyFont="1" applyFill="1" applyBorder="1" applyAlignment="1">
      <alignment horizontal="left"/>
      <protection/>
    </xf>
    <xf numFmtId="171" fontId="2" fillId="35" borderId="23" xfId="65" applyFont="1" applyFill="1" applyBorder="1" applyAlignment="1">
      <alignment horizontal="center"/>
    </xf>
    <xf numFmtId="49" fontId="1" fillId="33" borderId="18" xfId="49" applyNumberFormat="1" applyFont="1" applyFill="1" applyBorder="1" applyAlignment="1">
      <alignment horizontal="left"/>
      <protection/>
    </xf>
    <xf numFmtId="49" fontId="1" fillId="33" borderId="23" xfId="49" applyNumberFormat="1" applyFont="1" applyFill="1" applyBorder="1" applyAlignment="1">
      <alignment horizontal="left"/>
      <protection/>
    </xf>
    <xf numFmtId="180" fontId="1" fillId="33" borderId="24" xfId="65" applyNumberFormat="1" applyFont="1" applyFill="1" applyBorder="1" applyAlignment="1">
      <alignment horizontal="center"/>
    </xf>
    <xf numFmtId="180" fontId="1" fillId="33" borderId="23" xfId="65" applyNumberFormat="1" applyFont="1" applyFill="1" applyBorder="1" applyAlignment="1">
      <alignment horizontal="center"/>
    </xf>
    <xf numFmtId="49" fontId="1" fillId="33" borderId="14" xfId="49" applyNumberFormat="1" applyFont="1" applyFill="1" applyBorder="1" applyAlignment="1">
      <alignment horizontal="left"/>
      <protection/>
    </xf>
    <xf numFmtId="49" fontId="1" fillId="33" borderId="19" xfId="49" applyNumberFormat="1" applyFont="1" applyFill="1" applyBorder="1" applyAlignment="1">
      <alignment horizontal="left"/>
      <protection/>
    </xf>
    <xf numFmtId="0" fontId="3" fillId="33" borderId="12" xfId="49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33" borderId="0" xfId="49" applyFont="1" applyFill="1" applyBorder="1" applyAlignment="1">
      <alignment horizontal="left"/>
      <protection/>
    </xf>
    <xf numFmtId="0" fontId="3" fillId="33" borderId="23" xfId="49" applyFont="1" applyFill="1" applyBorder="1" applyAlignment="1">
      <alignment horizontal="left"/>
      <protection/>
    </xf>
    <xf numFmtId="180" fontId="1" fillId="33" borderId="18" xfId="66" applyNumberFormat="1" applyFont="1" applyFill="1" applyBorder="1" applyAlignment="1">
      <alignment horizontal="right"/>
    </xf>
    <xf numFmtId="0" fontId="3" fillId="33" borderId="15" xfId="49" applyFont="1" applyFill="1" applyBorder="1" applyAlignment="1">
      <alignment horizontal="left"/>
      <protection/>
    </xf>
    <xf numFmtId="0" fontId="3" fillId="33" borderId="22" xfId="49" applyFont="1" applyFill="1" applyBorder="1" applyAlignment="1">
      <alignment horizontal="left"/>
      <protection/>
    </xf>
    <xf numFmtId="169" fontId="3" fillId="33" borderId="20" xfId="66" applyNumberFormat="1" applyFont="1" applyFill="1" applyBorder="1" applyAlignment="1">
      <alignment horizontal="right"/>
    </xf>
    <xf numFmtId="169" fontId="3" fillId="33" borderId="22" xfId="66" applyNumberFormat="1" applyFont="1" applyFill="1" applyBorder="1" applyAlignment="1">
      <alignment horizontal="right"/>
    </xf>
    <xf numFmtId="169" fontId="1" fillId="33" borderId="21" xfId="66" applyNumberFormat="1" applyFont="1" applyFill="1" applyBorder="1" applyAlignment="1">
      <alignment horizontal="right"/>
    </xf>
    <xf numFmtId="169" fontId="1" fillId="33" borderId="19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33" borderId="12" xfId="49" applyFont="1" applyFill="1" applyBorder="1" applyAlignment="1">
      <alignment horizontal="left"/>
      <protection/>
    </xf>
    <xf numFmtId="180" fontId="1" fillId="33" borderId="20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1" fillId="33" borderId="14" xfId="49" applyNumberFormat="1" applyFont="1" applyFill="1" applyBorder="1" applyAlignment="1">
      <alignment horizontal="left"/>
      <protection/>
    </xf>
    <xf numFmtId="0" fontId="3" fillId="33" borderId="19" xfId="49" applyFont="1" applyFill="1" applyBorder="1" applyAlignment="1">
      <alignment horizontal="left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21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4" xfId="66" applyNumberFormat="1" applyFont="1" applyFill="1" applyBorder="1" applyAlignment="1">
      <alignment horizontal="center"/>
    </xf>
    <xf numFmtId="180" fontId="1" fillId="33" borderId="23" xfId="66" applyNumberFormat="1" applyFont="1" applyFill="1" applyBorder="1" applyAlignment="1">
      <alignment horizontal="center"/>
    </xf>
    <xf numFmtId="0" fontId="53" fillId="33" borderId="0" xfId="49" applyFont="1" applyFill="1" applyBorder="1" applyAlignment="1">
      <alignment horizontal="center" vertical="center"/>
      <protection/>
    </xf>
    <xf numFmtId="169" fontId="51" fillId="0" borderId="0" xfId="49" applyNumberFormat="1" applyFont="1" applyFill="1" applyAlignment="1">
      <alignment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</xdr:row>
      <xdr:rowOff>9525</xdr:rowOff>
    </xdr:from>
    <xdr:to>
      <xdr:col>4</xdr:col>
      <xdr:colOff>152400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5240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126</xdr:row>
      <xdr:rowOff>114300</xdr:rowOff>
    </xdr:from>
    <xdr:to>
      <xdr:col>4</xdr:col>
      <xdr:colOff>142875</xdr:colOff>
      <xdr:row>129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51364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7"/>
  <sheetViews>
    <sheetView showGridLines="0" tabSelected="1" zoomScale="90" zoomScaleNormal="90" zoomScaleSheetLayoutView="70" workbookViewId="0" topLeftCell="B202">
      <selection activeCell="I231" sqref="I231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86" t="s">
        <v>27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2" s="4" customFormat="1" ht="15.75" customHeight="1">
      <c r="A7" s="287" t="s">
        <v>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s="4" customFormat="1" ht="15.75" customHeight="1">
      <c r="A8" s="288" t="s">
        <v>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</row>
    <row r="9" spans="1:12" s="4" customFormat="1" ht="15.75" customHeight="1">
      <c r="A9" s="289" t="s">
        <v>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2" s="4" customFormat="1" ht="16.5">
      <c r="A10" s="287" t="s">
        <v>148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02" t="s">
        <v>150</v>
      </c>
    </row>
    <row r="13" spans="1:12" s="3" customFormat="1" ht="1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16" t="s">
        <v>4</v>
      </c>
      <c r="B14" s="217"/>
      <c r="C14" s="206" t="s">
        <v>66</v>
      </c>
      <c r="D14" s="79" t="s">
        <v>80</v>
      </c>
      <c r="E14" s="209" t="s">
        <v>3</v>
      </c>
      <c r="F14" s="210"/>
      <c r="G14" s="210"/>
      <c r="H14" s="210"/>
      <c r="I14" s="211"/>
      <c r="J14" s="212" t="s">
        <v>67</v>
      </c>
      <c r="K14" s="235"/>
      <c r="L14" s="235"/>
    </row>
    <row r="15" spans="1:12" s="3" customFormat="1" ht="15.75" customHeight="1">
      <c r="A15" s="218"/>
      <c r="B15" s="219"/>
      <c r="C15" s="207"/>
      <c r="D15" s="80" t="s">
        <v>6</v>
      </c>
      <c r="E15" s="79" t="s">
        <v>7</v>
      </c>
      <c r="F15" s="81" t="s">
        <v>8</v>
      </c>
      <c r="G15" s="212" t="s">
        <v>9</v>
      </c>
      <c r="H15" s="213"/>
      <c r="I15" s="81" t="s">
        <v>8</v>
      </c>
      <c r="J15" s="214"/>
      <c r="K15" s="215"/>
      <c r="L15" s="215"/>
    </row>
    <row r="16" spans="1:12" s="3" customFormat="1" ht="16.5" customHeight="1">
      <c r="A16" s="220"/>
      <c r="B16" s="221"/>
      <c r="C16" s="208"/>
      <c r="D16" s="82" t="s">
        <v>10</v>
      </c>
      <c r="E16" s="82" t="s">
        <v>11</v>
      </c>
      <c r="F16" s="82" t="s">
        <v>12</v>
      </c>
      <c r="G16" s="197" t="s">
        <v>68</v>
      </c>
      <c r="H16" s="198"/>
      <c r="I16" s="82" t="s">
        <v>13</v>
      </c>
      <c r="J16" s="197" t="s">
        <v>14</v>
      </c>
      <c r="K16" s="199"/>
      <c r="L16" s="199"/>
    </row>
    <row r="17" spans="1:13" s="3" customFormat="1" ht="15.75" customHeight="1">
      <c r="A17" s="200" t="s">
        <v>69</v>
      </c>
      <c r="B17" s="201"/>
      <c r="C17" s="104">
        <f>C18+C58</f>
        <v>87436734039</v>
      </c>
      <c r="D17" s="105">
        <f>D18+D58</f>
        <v>84480957565.16</v>
      </c>
      <c r="E17" s="106">
        <f>E18+E58</f>
        <v>15927312230.739996</v>
      </c>
      <c r="F17" s="16">
        <f>(E17/D17)*100</f>
        <v>18.853138849018478</v>
      </c>
      <c r="G17" s="282">
        <f>G18+G58</f>
        <v>15927312230.739996</v>
      </c>
      <c r="H17" s="283"/>
      <c r="I17" s="16">
        <f>(G17/D17)*100</f>
        <v>18.853138849018478</v>
      </c>
      <c r="J17" s="204">
        <f>D17-G17</f>
        <v>68553645334.420006</v>
      </c>
      <c r="K17" s="205"/>
      <c r="L17" s="205"/>
      <c r="M17" s="17"/>
    </row>
    <row r="18" spans="1:13" s="3" customFormat="1" ht="15.75" customHeight="1">
      <c r="A18" s="169" t="s">
        <v>31</v>
      </c>
      <c r="B18" s="169"/>
      <c r="C18" s="107">
        <f>C19+C23+C28+C36+C37+C38+C44+C53</f>
        <v>86709808863</v>
      </c>
      <c r="D18" s="108">
        <f>D19+D23+D28+D36+D37+D38+D44+D53</f>
        <v>83754032389.16</v>
      </c>
      <c r="E18" s="106">
        <f>E19+E23+E28+E36+E37+E38+E44+E53</f>
        <v>15912742103.919996</v>
      </c>
      <c r="F18" s="18">
        <f aca="true" t="shared" si="0" ref="F18:F43">(E18/D18)*100</f>
        <v>18.99937429875857</v>
      </c>
      <c r="G18" s="284">
        <f>G19+G23+G28+G36+G37+G38+G44+G53</f>
        <v>15912742103.919996</v>
      </c>
      <c r="H18" s="285"/>
      <c r="I18" s="18">
        <f aca="true" t="shared" si="1" ref="I18:I81">(G18/D18)*100</f>
        <v>18.99937429875857</v>
      </c>
      <c r="J18" s="188">
        <f>D18-G18</f>
        <v>67841290285.240005</v>
      </c>
      <c r="K18" s="189"/>
      <c r="L18" s="189"/>
      <c r="M18" s="19"/>
    </row>
    <row r="19" spans="1:13" s="3" customFormat="1" ht="15.75" customHeight="1">
      <c r="A19" s="161" t="s">
        <v>127</v>
      </c>
      <c r="B19" s="161"/>
      <c r="C19" s="109">
        <f>C20+C21+C22</f>
        <v>46773761849</v>
      </c>
      <c r="D19" s="103">
        <f>D20+D21+D22</f>
        <v>44863035470.94</v>
      </c>
      <c r="E19" s="110">
        <f>E20+E21+E22</f>
        <v>7335676433.179999</v>
      </c>
      <c r="F19" s="23">
        <f t="shared" si="0"/>
        <v>16.35127083171106</v>
      </c>
      <c r="G19" s="280">
        <f>G20+G21+H22</f>
        <v>7335676433.179999</v>
      </c>
      <c r="H19" s="281" t="e">
        <f>G20+G21+#REF!</f>
        <v>#REF!</v>
      </c>
      <c r="I19" s="23">
        <f t="shared" si="1"/>
        <v>16.35127083171106</v>
      </c>
      <c r="J19" s="144">
        <f>D19-G19</f>
        <v>37527359037.76</v>
      </c>
      <c r="K19" s="145"/>
      <c r="L19" s="145"/>
      <c r="M19" s="19"/>
    </row>
    <row r="20" spans="1:12" s="3" customFormat="1" ht="15.75" customHeight="1">
      <c r="A20" s="161" t="s">
        <v>32</v>
      </c>
      <c r="B20" s="161"/>
      <c r="C20" s="109">
        <v>43591439245</v>
      </c>
      <c r="D20" s="103">
        <v>41687302590.94</v>
      </c>
      <c r="E20" s="110">
        <f>G20-0</f>
        <v>6682657686.69</v>
      </c>
      <c r="F20" s="23">
        <f t="shared" si="0"/>
        <v>16.030439177761423</v>
      </c>
      <c r="G20" s="192">
        <v>6682657686.69</v>
      </c>
      <c r="H20" s="193"/>
      <c r="I20" s="23">
        <f t="shared" si="1"/>
        <v>16.030439177761423</v>
      </c>
      <c r="J20" s="144">
        <f aca="true" t="shared" si="2" ref="J20:J80">D20-G20</f>
        <v>35004644904.25</v>
      </c>
      <c r="K20" s="145"/>
      <c r="L20" s="145"/>
    </row>
    <row r="21" spans="1:12" s="3" customFormat="1" ht="15.75" customHeight="1">
      <c r="A21" s="161" t="s">
        <v>33</v>
      </c>
      <c r="B21" s="161"/>
      <c r="C21" s="109">
        <v>3182322604</v>
      </c>
      <c r="D21" s="103">
        <v>3175732880</v>
      </c>
      <c r="E21" s="110">
        <f>G21-0</f>
        <v>653018746.49</v>
      </c>
      <c r="F21" s="23">
        <f t="shared" si="0"/>
        <v>20.562773103574127</v>
      </c>
      <c r="G21" s="192">
        <v>653018746.49</v>
      </c>
      <c r="H21" s="193"/>
      <c r="I21" s="23">
        <f t="shared" si="1"/>
        <v>20.562773103574127</v>
      </c>
      <c r="J21" s="144">
        <f t="shared" si="2"/>
        <v>2522714133.51</v>
      </c>
      <c r="K21" s="145"/>
      <c r="L21" s="145"/>
    </row>
    <row r="22" spans="1:12" s="3" customFormat="1" ht="15.75" customHeight="1">
      <c r="A22" s="194" t="s">
        <v>128</v>
      </c>
      <c r="B22" s="194"/>
      <c r="C22" s="109">
        <v>0</v>
      </c>
      <c r="D22" s="103">
        <v>0</v>
      </c>
      <c r="E22" s="110">
        <f>G22-0</f>
        <v>0</v>
      </c>
      <c r="F22" s="23">
        <v>0</v>
      </c>
      <c r="G22" s="280">
        <v>0</v>
      </c>
      <c r="H22" s="281"/>
      <c r="I22" s="23">
        <v>0</v>
      </c>
      <c r="J22" s="144">
        <f t="shared" si="2"/>
        <v>0</v>
      </c>
      <c r="K22" s="145"/>
      <c r="L22" s="145"/>
    </row>
    <row r="23" spans="1:13" s="3" customFormat="1" ht="17.25" customHeight="1">
      <c r="A23" s="161" t="s">
        <v>132</v>
      </c>
      <c r="B23" s="161"/>
      <c r="C23" s="109">
        <f>C25+C24+C26+C27</f>
        <v>3198802657</v>
      </c>
      <c r="D23" s="103">
        <f>D25+D24+D26+D27</f>
        <v>3198802657</v>
      </c>
      <c r="E23" s="110">
        <f>E25+E24+E26+E27</f>
        <v>526348183.2</v>
      </c>
      <c r="F23" s="23">
        <f t="shared" si="0"/>
        <v>16.45453751415963</v>
      </c>
      <c r="G23" s="280">
        <f>SUM(G24:H27)</f>
        <v>526348183.2</v>
      </c>
      <c r="H23" s="281"/>
      <c r="I23" s="23">
        <f t="shared" si="1"/>
        <v>16.45453751415963</v>
      </c>
      <c r="J23" s="144">
        <f t="shared" si="2"/>
        <v>2672454473.8</v>
      </c>
      <c r="K23" s="145"/>
      <c r="L23" s="145"/>
      <c r="M23" s="19"/>
    </row>
    <row r="24" spans="1:12" s="3" customFormat="1" ht="15.75" customHeight="1">
      <c r="A24" s="161" t="s">
        <v>34</v>
      </c>
      <c r="B24" s="161"/>
      <c r="C24" s="109">
        <v>3198802657</v>
      </c>
      <c r="D24" s="103">
        <v>3198802657</v>
      </c>
      <c r="E24" s="110">
        <f>G24-0</f>
        <v>526348183.2</v>
      </c>
      <c r="F24" s="23">
        <f t="shared" si="0"/>
        <v>16.45453751415963</v>
      </c>
      <c r="G24" s="192">
        <v>526348183.2</v>
      </c>
      <c r="H24" s="193"/>
      <c r="I24" s="23">
        <f t="shared" si="1"/>
        <v>16.45453751415963</v>
      </c>
      <c r="J24" s="144">
        <f t="shared" si="2"/>
        <v>2672454473.8</v>
      </c>
      <c r="K24" s="145"/>
      <c r="L24" s="145"/>
    </row>
    <row r="25" spans="1:12" s="3" customFormat="1" ht="15.75" customHeight="1">
      <c r="A25" s="161" t="s">
        <v>89</v>
      </c>
      <c r="B25" s="161"/>
      <c r="C25" s="109">
        <v>0</v>
      </c>
      <c r="D25" s="103">
        <v>0</v>
      </c>
      <c r="E25" s="110">
        <f>G25</f>
        <v>0</v>
      </c>
      <c r="F25" s="23">
        <v>0</v>
      </c>
      <c r="G25" s="280">
        <v>0</v>
      </c>
      <c r="H25" s="281"/>
      <c r="I25" s="23">
        <v>0</v>
      </c>
      <c r="J25" s="144">
        <f t="shared" si="2"/>
        <v>0</v>
      </c>
      <c r="K25" s="145"/>
      <c r="L25" s="145"/>
    </row>
    <row r="26" spans="1:12" s="3" customFormat="1" ht="15.75" customHeight="1">
      <c r="A26" s="161" t="s">
        <v>107</v>
      </c>
      <c r="B26" s="161"/>
      <c r="C26" s="109">
        <v>0</v>
      </c>
      <c r="D26" s="103">
        <v>0</v>
      </c>
      <c r="E26" s="110">
        <f>G26</f>
        <v>0</v>
      </c>
      <c r="F26" s="23">
        <v>0</v>
      </c>
      <c r="G26" s="280">
        <v>0</v>
      </c>
      <c r="H26" s="281"/>
      <c r="I26" s="23">
        <v>0</v>
      </c>
      <c r="J26" s="156">
        <f t="shared" si="2"/>
        <v>0</v>
      </c>
      <c r="K26" s="157"/>
      <c r="L26" s="157"/>
    </row>
    <row r="27" spans="1:12" s="3" customFormat="1" ht="15.75" customHeight="1">
      <c r="A27" s="161" t="s">
        <v>108</v>
      </c>
      <c r="B27" s="161"/>
      <c r="C27" s="109">
        <v>0</v>
      </c>
      <c r="D27" s="103">
        <v>0</v>
      </c>
      <c r="E27" s="110">
        <f>G27</f>
        <v>0</v>
      </c>
      <c r="F27" s="23">
        <v>0</v>
      </c>
      <c r="G27" s="280">
        <v>0</v>
      </c>
      <c r="H27" s="281"/>
      <c r="I27" s="23">
        <v>0</v>
      </c>
      <c r="J27" s="156">
        <f t="shared" si="2"/>
        <v>0</v>
      </c>
      <c r="K27" s="157"/>
      <c r="L27" s="157"/>
    </row>
    <row r="28" spans="1:13" s="3" customFormat="1" ht="15.75" customHeight="1">
      <c r="A28" s="161" t="s">
        <v>35</v>
      </c>
      <c r="B28" s="161"/>
      <c r="C28" s="109">
        <f>SUM(C29:C35)</f>
        <v>25704265065</v>
      </c>
      <c r="D28" s="103">
        <f>SUM(D29:D35)</f>
        <v>24353237771.94</v>
      </c>
      <c r="E28" s="110">
        <f>SUM(E29:E35)</f>
        <v>6206023831.61</v>
      </c>
      <c r="F28" s="23">
        <f t="shared" si="0"/>
        <v>25.48336237557961</v>
      </c>
      <c r="G28" s="280">
        <f>SUM(G29:H35)</f>
        <v>6206023831.61</v>
      </c>
      <c r="H28" s="281">
        <f>SUM(H29:H35)</f>
        <v>0</v>
      </c>
      <c r="I28" s="23">
        <f t="shared" si="1"/>
        <v>25.48336237557961</v>
      </c>
      <c r="J28" s="144">
        <f t="shared" si="2"/>
        <v>18147213940.329998</v>
      </c>
      <c r="K28" s="145"/>
      <c r="L28" s="145"/>
      <c r="M28" s="24"/>
    </row>
    <row r="29" spans="1:12" s="3" customFormat="1" ht="15.75" customHeight="1">
      <c r="A29" s="161" t="s">
        <v>109</v>
      </c>
      <c r="B29" s="161"/>
      <c r="C29" s="109">
        <v>71970935</v>
      </c>
      <c r="D29" s="103">
        <v>71970935</v>
      </c>
      <c r="E29" s="110">
        <f>G29-0</f>
        <v>9775522.03</v>
      </c>
      <c r="F29" s="23">
        <f t="shared" si="0"/>
        <v>13.582596960842594</v>
      </c>
      <c r="G29" s="192">
        <v>9775522.03</v>
      </c>
      <c r="H29" s="193"/>
      <c r="I29" s="23">
        <f t="shared" si="1"/>
        <v>13.582596960842594</v>
      </c>
      <c r="J29" s="144">
        <f t="shared" si="2"/>
        <v>62195412.97</v>
      </c>
      <c r="K29" s="145"/>
      <c r="L29" s="145"/>
    </row>
    <row r="30" spans="1:12" s="3" customFormat="1" ht="15.75" customHeight="1">
      <c r="A30" s="161" t="s">
        <v>110</v>
      </c>
      <c r="B30" s="161"/>
      <c r="C30" s="109">
        <v>326996481</v>
      </c>
      <c r="D30" s="103">
        <v>326996481</v>
      </c>
      <c r="E30" s="110">
        <f>G30-0</f>
        <v>380514028.92</v>
      </c>
      <c r="F30" s="23">
        <f t="shared" si="0"/>
        <v>116.36639873197903</v>
      </c>
      <c r="G30" s="192">
        <v>380514028.92</v>
      </c>
      <c r="H30" s="193"/>
      <c r="I30" s="23">
        <f t="shared" si="1"/>
        <v>116.36639873197903</v>
      </c>
      <c r="J30" s="144">
        <f t="shared" si="2"/>
        <v>-53517547.92000002</v>
      </c>
      <c r="K30" s="145"/>
      <c r="L30" s="145"/>
    </row>
    <row r="31" spans="1:12" s="3" customFormat="1" ht="15.75" customHeight="1">
      <c r="A31" s="161" t="s">
        <v>113</v>
      </c>
      <c r="B31" s="161"/>
      <c r="C31" s="109">
        <v>25748212</v>
      </c>
      <c r="D31" s="103">
        <v>25742659</v>
      </c>
      <c r="E31" s="110">
        <f>G31-0</f>
        <v>3745605.93</v>
      </c>
      <c r="F31" s="23">
        <f t="shared" si="0"/>
        <v>14.550190522276662</v>
      </c>
      <c r="G31" s="192">
        <v>3745605.93</v>
      </c>
      <c r="H31" s="193"/>
      <c r="I31" s="23">
        <f t="shared" si="1"/>
        <v>14.550190522276662</v>
      </c>
      <c r="J31" s="144">
        <f t="shared" si="2"/>
        <v>21997053.07</v>
      </c>
      <c r="K31" s="145"/>
      <c r="L31" s="145"/>
    </row>
    <row r="32" spans="1:12" s="3" customFormat="1" ht="15.75" customHeight="1">
      <c r="A32" s="161" t="s">
        <v>111</v>
      </c>
      <c r="B32" s="161"/>
      <c r="C32" s="109">
        <v>2367526810</v>
      </c>
      <c r="D32" s="103">
        <v>2687757214.89</v>
      </c>
      <c r="E32" s="110">
        <f>G32-0</f>
        <v>230262363.15</v>
      </c>
      <c r="F32" s="23">
        <f t="shared" si="0"/>
        <v>8.567081947519721</v>
      </c>
      <c r="G32" s="192">
        <v>230262363.15</v>
      </c>
      <c r="H32" s="193"/>
      <c r="I32" s="23">
        <f t="shared" si="1"/>
        <v>8.567081947519721</v>
      </c>
      <c r="J32" s="144">
        <f t="shared" si="2"/>
        <v>2457494851.74</v>
      </c>
      <c r="K32" s="145"/>
      <c r="L32" s="145"/>
    </row>
    <row r="33" spans="1:12" s="3" customFormat="1" ht="15.75" customHeight="1">
      <c r="A33" s="161" t="s">
        <v>112</v>
      </c>
      <c r="B33" s="161"/>
      <c r="C33" s="109">
        <v>0</v>
      </c>
      <c r="D33" s="103">
        <v>0</v>
      </c>
      <c r="E33" s="110">
        <f>G33</f>
        <v>0</v>
      </c>
      <c r="F33" s="23">
        <v>0</v>
      </c>
      <c r="G33" s="192">
        <v>0</v>
      </c>
      <c r="H33" s="193"/>
      <c r="I33" s="23">
        <v>0</v>
      </c>
      <c r="J33" s="144">
        <f t="shared" si="2"/>
        <v>0</v>
      </c>
      <c r="K33" s="145"/>
      <c r="L33" s="145"/>
    </row>
    <row r="34" spans="1:12" s="3" customFormat="1" ht="15.75" customHeight="1">
      <c r="A34" s="161" t="s">
        <v>115</v>
      </c>
      <c r="B34" s="161"/>
      <c r="C34" s="109">
        <v>0</v>
      </c>
      <c r="D34" s="103">
        <v>0</v>
      </c>
      <c r="E34" s="110">
        <f>G34-0</f>
        <v>0</v>
      </c>
      <c r="F34" s="23" t="e">
        <f t="shared" si="0"/>
        <v>#DIV/0!</v>
      </c>
      <c r="G34" s="192">
        <v>0</v>
      </c>
      <c r="H34" s="193"/>
      <c r="I34" s="23" t="e">
        <f t="shared" si="1"/>
        <v>#DIV/0!</v>
      </c>
      <c r="J34" s="144">
        <f t="shared" si="2"/>
        <v>0</v>
      </c>
      <c r="K34" s="145"/>
      <c r="L34" s="145"/>
    </row>
    <row r="35" spans="1:12" s="3" customFormat="1" ht="15.75" customHeight="1">
      <c r="A35" s="161" t="s">
        <v>114</v>
      </c>
      <c r="B35" s="161"/>
      <c r="C35" s="109">
        <v>22912022627</v>
      </c>
      <c r="D35" s="103">
        <v>21240770482.05</v>
      </c>
      <c r="E35" s="110">
        <f>G35-0</f>
        <v>5581726311.58</v>
      </c>
      <c r="F35" s="23">
        <f t="shared" si="0"/>
        <v>26.27836083581321</v>
      </c>
      <c r="G35" s="192">
        <v>5581726311.58</v>
      </c>
      <c r="H35" s="193"/>
      <c r="I35" s="23">
        <f t="shared" si="1"/>
        <v>26.27836083581321</v>
      </c>
      <c r="J35" s="144">
        <f t="shared" si="2"/>
        <v>15659044170.47</v>
      </c>
      <c r="K35" s="145"/>
      <c r="L35" s="145"/>
    </row>
    <row r="36" spans="1:13" s="3" customFormat="1" ht="15.75" customHeight="1">
      <c r="A36" s="161" t="s">
        <v>36</v>
      </c>
      <c r="B36" s="161"/>
      <c r="C36" s="109">
        <v>208451</v>
      </c>
      <c r="D36" s="103">
        <v>208451</v>
      </c>
      <c r="E36" s="110">
        <f>G36-0</f>
        <v>1160</v>
      </c>
      <c r="F36" s="23">
        <f t="shared" si="0"/>
        <v>0.556485696878403</v>
      </c>
      <c r="G36" s="192">
        <v>1160</v>
      </c>
      <c r="H36" s="193"/>
      <c r="I36" s="23">
        <f t="shared" si="1"/>
        <v>0.556485696878403</v>
      </c>
      <c r="J36" s="144">
        <f t="shared" si="2"/>
        <v>207291</v>
      </c>
      <c r="K36" s="145"/>
      <c r="L36" s="145"/>
      <c r="M36" s="19"/>
    </row>
    <row r="37" spans="1:13" s="3" customFormat="1" ht="15.75" customHeight="1">
      <c r="A37" s="161" t="s">
        <v>37</v>
      </c>
      <c r="B37" s="161"/>
      <c r="C37" s="109">
        <v>32189985</v>
      </c>
      <c r="D37" s="103">
        <v>32189985</v>
      </c>
      <c r="E37" s="110">
        <f>G37-0</f>
        <v>22197.28</v>
      </c>
      <c r="F37" s="23">
        <f t="shared" si="0"/>
        <v>0.06895709954509144</v>
      </c>
      <c r="G37" s="192">
        <v>22197.28</v>
      </c>
      <c r="H37" s="193"/>
      <c r="I37" s="23">
        <f t="shared" si="1"/>
        <v>0.06895709954509144</v>
      </c>
      <c r="J37" s="144">
        <f t="shared" si="2"/>
        <v>32167787.72</v>
      </c>
      <c r="K37" s="145"/>
      <c r="L37" s="145"/>
      <c r="M37" s="19"/>
    </row>
    <row r="38" spans="1:13" s="3" customFormat="1" ht="15.75" customHeight="1">
      <c r="A38" s="161" t="s">
        <v>38</v>
      </c>
      <c r="B38" s="161"/>
      <c r="C38" s="109">
        <f>SUM(C39:C43)</f>
        <v>332922351</v>
      </c>
      <c r="D38" s="103">
        <f>SUM(D39:D43)</f>
        <v>332922351</v>
      </c>
      <c r="E38" s="110">
        <f>SUM(E39:E43)</f>
        <v>50930224.64</v>
      </c>
      <c r="F38" s="23">
        <f t="shared" si="0"/>
        <v>15.29792892757747</v>
      </c>
      <c r="G38" s="280">
        <f>SUM(G39:H43)</f>
        <v>50930224.64</v>
      </c>
      <c r="H38" s="281"/>
      <c r="I38" s="23">
        <f t="shared" si="1"/>
        <v>15.29792892757747</v>
      </c>
      <c r="J38" s="144">
        <f t="shared" si="2"/>
        <v>281992126.36</v>
      </c>
      <c r="K38" s="145"/>
      <c r="L38" s="145"/>
      <c r="M38" s="19"/>
    </row>
    <row r="39" spans="1:12" s="3" customFormat="1" ht="15.75" customHeight="1">
      <c r="A39" s="161" t="s">
        <v>102</v>
      </c>
      <c r="B39" s="161"/>
      <c r="C39" s="109">
        <v>230179729</v>
      </c>
      <c r="D39" s="103">
        <v>230179729</v>
      </c>
      <c r="E39" s="110">
        <f>G39-0</f>
        <v>46645071.94</v>
      </c>
      <c r="F39" s="23">
        <f t="shared" si="0"/>
        <v>20.26463066172087</v>
      </c>
      <c r="G39" s="192">
        <v>46645071.94</v>
      </c>
      <c r="H39" s="193"/>
      <c r="I39" s="23">
        <f t="shared" si="1"/>
        <v>20.26463066172087</v>
      </c>
      <c r="J39" s="144">
        <f t="shared" si="2"/>
        <v>183534657.06</v>
      </c>
      <c r="K39" s="145"/>
      <c r="L39" s="145"/>
    </row>
    <row r="40" spans="1:12" s="3" customFormat="1" ht="15.75" customHeight="1">
      <c r="A40" s="161" t="s">
        <v>103</v>
      </c>
      <c r="B40" s="161"/>
      <c r="C40" s="109">
        <v>6768066</v>
      </c>
      <c r="D40" s="103">
        <v>6768066</v>
      </c>
      <c r="E40" s="110">
        <f>G40-0</f>
        <v>1216300.56</v>
      </c>
      <c r="F40" s="23">
        <f t="shared" si="0"/>
        <v>17.971168720872406</v>
      </c>
      <c r="G40" s="192">
        <v>1216300.56</v>
      </c>
      <c r="H40" s="193"/>
      <c r="I40" s="23">
        <f t="shared" si="1"/>
        <v>17.971168720872406</v>
      </c>
      <c r="J40" s="156">
        <f t="shared" si="2"/>
        <v>5551765.4399999995</v>
      </c>
      <c r="K40" s="157"/>
      <c r="L40" s="157"/>
    </row>
    <row r="41" spans="1:12" s="3" customFormat="1" ht="15.75" customHeight="1">
      <c r="A41" s="161" t="s">
        <v>104</v>
      </c>
      <c r="B41" s="161"/>
      <c r="C41" s="109">
        <v>76151182</v>
      </c>
      <c r="D41" s="103">
        <v>76151182</v>
      </c>
      <c r="E41" s="110">
        <f>G41-0</f>
        <v>20150.75</v>
      </c>
      <c r="F41" s="23">
        <f t="shared" si="0"/>
        <v>0.026461506533148757</v>
      </c>
      <c r="G41" s="192">
        <v>20150.75</v>
      </c>
      <c r="H41" s="193"/>
      <c r="I41" s="23">
        <f t="shared" si="1"/>
        <v>0.026461506533148757</v>
      </c>
      <c r="J41" s="156">
        <f t="shared" si="2"/>
        <v>76131031.25</v>
      </c>
      <c r="K41" s="157"/>
      <c r="L41" s="157"/>
    </row>
    <row r="42" spans="1:12" s="3" customFormat="1" ht="15.75" customHeight="1">
      <c r="A42" s="161" t="s">
        <v>105</v>
      </c>
      <c r="B42" s="161"/>
      <c r="C42" s="109">
        <v>4529283</v>
      </c>
      <c r="D42" s="103">
        <v>4529283</v>
      </c>
      <c r="E42" s="110">
        <f>G42-0</f>
        <v>914919.63</v>
      </c>
      <c r="F42" s="23">
        <f t="shared" si="0"/>
        <v>20.200098558646037</v>
      </c>
      <c r="G42" s="192">
        <v>914919.63</v>
      </c>
      <c r="H42" s="193"/>
      <c r="I42" s="23">
        <f t="shared" si="1"/>
        <v>20.200098558646037</v>
      </c>
      <c r="J42" s="156">
        <f t="shared" si="2"/>
        <v>3614363.37</v>
      </c>
      <c r="K42" s="157"/>
      <c r="L42" s="157"/>
    </row>
    <row r="43" spans="1:12" s="3" customFormat="1" ht="15.75" customHeight="1">
      <c r="A43" s="161" t="s">
        <v>106</v>
      </c>
      <c r="B43" s="161"/>
      <c r="C43" s="109">
        <v>15294091</v>
      </c>
      <c r="D43" s="103">
        <v>15294091</v>
      </c>
      <c r="E43" s="110">
        <f>G43-0</f>
        <v>2133781.76</v>
      </c>
      <c r="F43" s="23">
        <f t="shared" si="0"/>
        <v>13.951674277340182</v>
      </c>
      <c r="G43" s="192">
        <v>2133781.76</v>
      </c>
      <c r="H43" s="193"/>
      <c r="I43" s="23">
        <f t="shared" si="1"/>
        <v>13.951674277340182</v>
      </c>
      <c r="J43" s="156">
        <f t="shared" si="2"/>
        <v>13160309.24</v>
      </c>
      <c r="K43" s="157"/>
      <c r="L43" s="157"/>
    </row>
    <row r="44" spans="1:13" s="3" customFormat="1" ht="15.75" customHeight="1">
      <c r="A44" s="161" t="s">
        <v>39</v>
      </c>
      <c r="B44" s="161"/>
      <c r="C44" s="109">
        <f>SUM(C45:C52)</f>
        <v>9071226363</v>
      </c>
      <c r="D44" s="103">
        <f>SUM(D45:D52)</f>
        <v>9377203559.279999</v>
      </c>
      <c r="E44" s="110">
        <f>SUM(E45:E52)</f>
        <v>1583805252.1099997</v>
      </c>
      <c r="F44" s="23">
        <f aca="true" t="shared" si="3" ref="F44:F82">(E44/D44)*100</f>
        <v>16.88995276787622</v>
      </c>
      <c r="G44" s="280">
        <f>SUM(G45:H52)</f>
        <v>1583805252.1099997</v>
      </c>
      <c r="H44" s="281">
        <f>SUM(H45:H49)</f>
        <v>0</v>
      </c>
      <c r="I44" s="23">
        <f t="shared" si="1"/>
        <v>16.88995276787622</v>
      </c>
      <c r="J44" s="144">
        <f t="shared" si="2"/>
        <v>7793398307.169999</v>
      </c>
      <c r="K44" s="145"/>
      <c r="L44" s="145"/>
      <c r="M44" s="19"/>
    </row>
    <row r="45" spans="1:12" s="3" customFormat="1" ht="15.75" customHeight="1">
      <c r="A45" s="161" t="s">
        <v>97</v>
      </c>
      <c r="B45" s="161"/>
      <c r="C45" s="109">
        <v>4499188588</v>
      </c>
      <c r="D45" s="103">
        <v>4805165784.28</v>
      </c>
      <c r="E45" s="110">
        <f>G45-0</f>
        <v>802852181.26</v>
      </c>
      <c r="F45" s="23">
        <f t="shared" si="3"/>
        <v>16.70810576164748</v>
      </c>
      <c r="G45" s="192">
        <v>802852181.26</v>
      </c>
      <c r="H45" s="193"/>
      <c r="I45" s="23">
        <f t="shared" si="1"/>
        <v>16.70810576164748</v>
      </c>
      <c r="J45" s="144">
        <f t="shared" si="2"/>
        <v>4002313603.0199995</v>
      </c>
      <c r="K45" s="145"/>
      <c r="L45" s="145"/>
    </row>
    <row r="46" spans="1:12" s="3" customFormat="1" ht="15.75" customHeight="1">
      <c r="A46" s="161" t="s">
        <v>98</v>
      </c>
      <c r="B46" s="161"/>
      <c r="C46" s="109">
        <v>2049252</v>
      </c>
      <c r="D46" s="103">
        <v>2049252</v>
      </c>
      <c r="E46" s="110">
        <f>G46-0</f>
        <v>0</v>
      </c>
      <c r="F46" s="23">
        <f t="shared" si="3"/>
        <v>0</v>
      </c>
      <c r="G46" s="192">
        <v>0</v>
      </c>
      <c r="H46" s="193"/>
      <c r="I46" s="23">
        <f t="shared" si="1"/>
        <v>0</v>
      </c>
      <c r="J46" s="144">
        <f t="shared" si="2"/>
        <v>2049252</v>
      </c>
      <c r="K46" s="145"/>
      <c r="L46" s="145"/>
    </row>
    <row r="47" spans="1:12" s="3" customFormat="1" ht="15.75" customHeight="1">
      <c r="A47" s="161" t="s">
        <v>99</v>
      </c>
      <c r="B47" s="161"/>
      <c r="C47" s="109">
        <v>118753068</v>
      </c>
      <c r="D47" s="103">
        <v>118753068</v>
      </c>
      <c r="E47" s="110">
        <f>G47-0</f>
        <v>12838903.67</v>
      </c>
      <c r="F47" s="23">
        <f t="shared" si="3"/>
        <v>10.811429031879834</v>
      </c>
      <c r="G47" s="192">
        <v>12838903.67</v>
      </c>
      <c r="H47" s="193"/>
      <c r="I47" s="23">
        <f t="shared" si="1"/>
        <v>10.811429031879834</v>
      </c>
      <c r="J47" s="144">
        <f t="shared" si="2"/>
        <v>105914164.33</v>
      </c>
      <c r="K47" s="145"/>
      <c r="L47" s="145"/>
    </row>
    <row r="48" spans="1:12" s="3" customFormat="1" ht="15.75" customHeight="1">
      <c r="A48" s="161" t="s">
        <v>40</v>
      </c>
      <c r="B48" s="161"/>
      <c r="C48" s="109">
        <v>29649120</v>
      </c>
      <c r="D48" s="103">
        <v>29649120</v>
      </c>
      <c r="E48" s="110">
        <f>G48-0</f>
        <v>11360106.26</v>
      </c>
      <c r="F48" s="23">
        <f t="shared" si="3"/>
        <v>38.315154918594544</v>
      </c>
      <c r="G48" s="192">
        <v>11360106.26</v>
      </c>
      <c r="H48" s="193"/>
      <c r="I48" s="23">
        <f t="shared" si="1"/>
        <v>38.315154918594544</v>
      </c>
      <c r="J48" s="144">
        <f t="shared" si="2"/>
        <v>18289013.740000002</v>
      </c>
      <c r="K48" s="145"/>
      <c r="L48" s="145"/>
    </row>
    <row r="49" spans="1:12" s="3" customFormat="1" ht="15.75" customHeight="1">
      <c r="A49" s="161" t="s">
        <v>82</v>
      </c>
      <c r="B49" s="161"/>
      <c r="C49" s="109">
        <v>4418448658</v>
      </c>
      <c r="D49" s="103">
        <v>4418448658</v>
      </c>
      <c r="E49" s="110">
        <f>G49-0</f>
        <v>756692675.8</v>
      </c>
      <c r="F49" s="23">
        <f t="shared" si="3"/>
        <v>17.12575463403744</v>
      </c>
      <c r="G49" s="192">
        <v>756692675.8</v>
      </c>
      <c r="H49" s="193"/>
      <c r="I49" s="23">
        <f t="shared" si="1"/>
        <v>17.12575463403744</v>
      </c>
      <c r="J49" s="144">
        <f t="shared" si="2"/>
        <v>3661755982.2</v>
      </c>
      <c r="K49" s="145"/>
      <c r="L49" s="145"/>
    </row>
    <row r="50" spans="1:12" s="3" customFormat="1" ht="15.75" customHeight="1">
      <c r="A50" s="161" t="s">
        <v>41</v>
      </c>
      <c r="B50" s="161"/>
      <c r="C50" s="20">
        <v>26447</v>
      </c>
      <c r="D50" s="103">
        <v>26447</v>
      </c>
      <c r="E50" s="110">
        <f>G50</f>
        <v>40300.5</v>
      </c>
      <c r="F50" s="23">
        <v>0</v>
      </c>
      <c r="G50" s="156">
        <v>40300.5</v>
      </c>
      <c r="H50" s="181"/>
      <c r="I50" s="23">
        <v>0</v>
      </c>
      <c r="J50" s="156">
        <f t="shared" si="2"/>
        <v>-13853.5</v>
      </c>
      <c r="K50" s="157"/>
      <c r="L50" s="157"/>
    </row>
    <row r="51" spans="1:12" s="3" customFormat="1" ht="15.75" customHeight="1">
      <c r="A51" s="161" t="s">
        <v>100</v>
      </c>
      <c r="B51" s="161"/>
      <c r="C51" s="109">
        <v>3111230</v>
      </c>
      <c r="D51" s="103">
        <v>3111230</v>
      </c>
      <c r="E51" s="110">
        <f>G51-0</f>
        <v>21084.62</v>
      </c>
      <c r="F51" s="23">
        <f t="shared" si="3"/>
        <v>0.6776940309781019</v>
      </c>
      <c r="G51" s="192">
        <v>21084.62</v>
      </c>
      <c r="H51" s="193"/>
      <c r="I51" s="23">
        <f t="shared" si="1"/>
        <v>0.6776940309781019</v>
      </c>
      <c r="J51" s="156">
        <f t="shared" si="2"/>
        <v>3090145.38</v>
      </c>
      <c r="K51" s="157"/>
      <c r="L51" s="157"/>
    </row>
    <row r="52" spans="1:12" s="3" customFormat="1" ht="15.75" customHeight="1">
      <c r="A52" s="161" t="s">
        <v>101</v>
      </c>
      <c r="B52" s="161"/>
      <c r="C52" s="109">
        <v>0</v>
      </c>
      <c r="D52" s="103">
        <v>0</v>
      </c>
      <c r="E52" s="110">
        <f>G52</f>
        <v>0</v>
      </c>
      <c r="F52" s="23">
        <v>0</v>
      </c>
      <c r="G52" s="192">
        <v>0</v>
      </c>
      <c r="H52" s="193"/>
      <c r="I52" s="23">
        <v>0</v>
      </c>
      <c r="J52" s="156">
        <f t="shared" si="2"/>
        <v>0</v>
      </c>
      <c r="K52" s="157"/>
      <c r="L52" s="157"/>
    </row>
    <row r="53" spans="1:13" s="3" customFormat="1" ht="15.75" customHeight="1">
      <c r="A53" s="161" t="s">
        <v>42</v>
      </c>
      <c r="B53" s="161"/>
      <c r="C53" s="109">
        <f>SUM(C54:C57)</f>
        <v>1596432142</v>
      </c>
      <c r="D53" s="103">
        <f>SUM(D54:D57)</f>
        <v>1596432143</v>
      </c>
      <c r="E53" s="110">
        <f>SUM(E54:E57)</f>
        <v>209934821.90000004</v>
      </c>
      <c r="F53" s="23">
        <f t="shared" si="3"/>
        <v>13.150250251507249</v>
      </c>
      <c r="G53" s="156">
        <f>SUM(G54:H57)</f>
        <v>209934821.90000004</v>
      </c>
      <c r="H53" s="181">
        <f>SUM(H54:H57)</f>
        <v>0</v>
      </c>
      <c r="I53" s="23">
        <f t="shared" si="1"/>
        <v>13.150250251507249</v>
      </c>
      <c r="J53" s="144">
        <f t="shared" si="2"/>
        <v>1386497321.1</v>
      </c>
      <c r="K53" s="145"/>
      <c r="L53" s="145"/>
      <c r="M53" s="25"/>
    </row>
    <row r="54" spans="1:12" s="3" customFormat="1" ht="15.75" customHeight="1">
      <c r="A54" s="161" t="s">
        <v>93</v>
      </c>
      <c r="B54" s="161"/>
      <c r="C54" s="109">
        <v>552165895</v>
      </c>
      <c r="D54" s="103">
        <v>552165896</v>
      </c>
      <c r="E54" s="110">
        <f>G54-0</f>
        <v>54231643.27</v>
      </c>
      <c r="F54" s="23">
        <f t="shared" si="3"/>
        <v>9.821621303101995</v>
      </c>
      <c r="G54" s="156">
        <v>54231643.27</v>
      </c>
      <c r="H54" s="181"/>
      <c r="I54" s="23">
        <f t="shared" si="1"/>
        <v>9.821621303101995</v>
      </c>
      <c r="J54" s="144">
        <f t="shared" si="2"/>
        <v>497934252.73</v>
      </c>
      <c r="K54" s="145"/>
      <c r="L54" s="145"/>
    </row>
    <row r="55" spans="1:12" s="3" customFormat="1" ht="15.75" customHeight="1">
      <c r="A55" s="161" t="s">
        <v>94</v>
      </c>
      <c r="B55" s="161"/>
      <c r="C55" s="109">
        <v>178111138</v>
      </c>
      <c r="D55" s="103">
        <v>178111138</v>
      </c>
      <c r="E55" s="110">
        <f>G55-0</f>
        <v>21021480.8</v>
      </c>
      <c r="F55" s="23">
        <f t="shared" si="3"/>
        <v>11.802451568188847</v>
      </c>
      <c r="G55" s="156">
        <v>21021480.8</v>
      </c>
      <c r="H55" s="181"/>
      <c r="I55" s="23">
        <f t="shared" si="1"/>
        <v>11.802451568188847</v>
      </c>
      <c r="J55" s="144">
        <f t="shared" si="2"/>
        <v>157089657.2</v>
      </c>
      <c r="K55" s="145"/>
      <c r="L55" s="145"/>
    </row>
    <row r="56" spans="1:12" s="3" customFormat="1" ht="15.75" customHeight="1">
      <c r="A56" s="161" t="s">
        <v>95</v>
      </c>
      <c r="B56" s="161"/>
      <c r="C56" s="109">
        <v>120000</v>
      </c>
      <c r="D56" s="23">
        <v>120000</v>
      </c>
      <c r="E56" s="110">
        <f>G56</f>
        <v>0</v>
      </c>
      <c r="F56" s="23">
        <f t="shared" si="3"/>
        <v>0</v>
      </c>
      <c r="G56" s="156">
        <v>0</v>
      </c>
      <c r="H56" s="181"/>
      <c r="I56" s="23">
        <f t="shared" si="1"/>
        <v>0</v>
      </c>
      <c r="J56" s="144">
        <f t="shared" si="2"/>
        <v>120000</v>
      </c>
      <c r="K56" s="145"/>
      <c r="L56" s="145"/>
    </row>
    <row r="57" spans="1:12" s="3" customFormat="1" ht="15.75" customHeight="1">
      <c r="A57" s="161" t="s">
        <v>96</v>
      </c>
      <c r="B57" s="161"/>
      <c r="C57" s="109">
        <v>866035109</v>
      </c>
      <c r="D57" s="109">
        <v>866035109</v>
      </c>
      <c r="E57" s="110">
        <f>G57-0</f>
        <v>134681697.83</v>
      </c>
      <c r="F57" s="23">
        <f t="shared" si="3"/>
        <v>15.551528619378411</v>
      </c>
      <c r="G57" s="156">
        <v>134681697.83</v>
      </c>
      <c r="H57" s="181"/>
      <c r="I57" s="23">
        <f t="shared" si="1"/>
        <v>15.551528619378411</v>
      </c>
      <c r="J57" s="144">
        <f t="shared" si="2"/>
        <v>731353411.17</v>
      </c>
      <c r="K57" s="145"/>
      <c r="L57" s="145"/>
    </row>
    <row r="58" spans="1:13" s="3" customFormat="1" ht="15.75" customHeight="1">
      <c r="A58" s="169" t="s">
        <v>43</v>
      </c>
      <c r="B58" s="169"/>
      <c r="C58" s="107">
        <f>C59+C62+C66+C67+C76</f>
        <v>726925176</v>
      </c>
      <c r="D58" s="108">
        <f>D59+D62+D66+D67+D76</f>
        <v>726925176</v>
      </c>
      <c r="E58" s="106">
        <f>E59+E62+E66+E67+E76</f>
        <v>14570126.82</v>
      </c>
      <c r="F58" s="18">
        <f t="shared" si="3"/>
        <v>2.0043502826761364</v>
      </c>
      <c r="G58" s="182">
        <f>G59+G62+G66+G67+G76</f>
        <v>14570126.82</v>
      </c>
      <c r="H58" s="183"/>
      <c r="I58" s="18">
        <f t="shared" si="1"/>
        <v>2.0043502826761364</v>
      </c>
      <c r="J58" s="188">
        <f t="shared" si="2"/>
        <v>712355049.18</v>
      </c>
      <c r="K58" s="189"/>
      <c r="L58" s="189"/>
      <c r="M58" s="17"/>
    </row>
    <row r="59" spans="1:13" s="3" customFormat="1" ht="15.75" customHeight="1">
      <c r="A59" s="161" t="s">
        <v>44</v>
      </c>
      <c r="B59" s="161"/>
      <c r="C59" s="109">
        <f>C60+C61</f>
        <v>318303500</v>
      </c>
      <c r="D59" s="103">
        <f>D60+D61</f>
        <v>318303500</v>
      </c>
      <c r="E59" s="110">
        <f>E60+E61</f>
        <v>0</v>
      </c>
      <c r="F59" s="23">
        <f t="shared" si="3"/>
        <v>0</v>
      </c>
      <c r="G59" s="156">
        <f>G60+G61</f>
        <v>0</v>
      </c>
      <c r="H59" s="181"/>
      <c r="I59" s="23">
        <f t="shared" si="1"/>
        <v>0</v>
      </c>
      <c r="J59" s="144">
        <f t="shared" si="2"/>
        <v>318303500</v>
      </c>
      <c r="K59" s="145"/>
      <c r="L59" s="145"/>
      <c r="M59" s="25"/>
    </row>
    <row r="60" spans="1:12" s="3" customFormat="1" ht="15.75" customHeight="1">
      <c r="A60" s="161" t="s">
        <v>116</v>
      </c>
      <c r="B60" s="161"/>
      <c r="C60" s="109">
        <v>51541821</v>
      </c>
      <c r="D60" s="103">
        <v>51541821</v>
      </c>
      <c r="E60" s="110">
        <f>G60</f>
        <v>0</v>
      </c>
      <c r="F60" s="23">
        <f t="shared" si="3"/>
        <v>0</v>
      </c>
      <c r="G60" s="156">
        <v>0</v>
      </c>
      <c r="H60" s="181"/>
      <c r="I60" s="23">
        <f t="shared" si="1"/>
        <v>0</v>
      </c>
      <c r="J60" s="144">
        <f t="shared" si="2"/>
        <v>51541821</v>
      </c>
      <c r="K60" s="145"/>
      <c r="L60" s="145"/>
    </row>
    <row r="61" spans="1:12" s="3" customFormat="1" ht="15.75" customHeight="1">
      <c r="A61" s="161" t="s">
        <v>117</v>
      </c>
      <c r="B61" s="161"/>
      <c r="C61" s="109">
        <v>266761679</v>
      </c>
      <c r="D61" s="103">
        <v>266761679</v>
      </c>
      <c r="E61" s="110">
        <f>G61</f>
        <v>0</v>
      </c>
      <c r="F61" s="23">
        <f t="shared" si="3"/>
        <v>0</v>
      </c>
      <c r="G61" s="156">
        <v>0</v>
      </c>
      <c r="H61" s="181"/>
      <c r="I61" s="23">
        <f t="shared" si="1"/>
        <v>0</v>
      </c>
      <c r="J61" s="144">
        <f t="shared" si="2"/>
        <v>266761679</v>
      </c>
      <c r="K61" s="145"/>
      <c r="L61" s="145"/>
    </row>
    <row r="62" spans="1:12" s="3" customFormat="1" ht="15.75" customHeight="1">
      <c r="A62" s="161" t="s">
        <v>45</v>
      </c>
      <c r="B62" s="161"/>
      <c r="C62" s="109">
        <f>C63+C64+C65</f>
        <v>4233192</v>
      </c>
      <c r="D62" s="103">
        <f>D63+D64+D65</f>
        <v>4233192</v>
      </c>
      <c r="E62" s="110">
        <f>E63+E64+E65</f>
        <v>0</v>
      </c>
      <c r="F62" s="23">
        <f t="shared" si="3"/>
        <v>0</v>
      </c>
      <c r="G62" s="156">
        <f>SUM(G63:H65)</f>
        <v>0</v>
      </c>
      <c r="H62" s="181"/>
      <c r="I62" s="23">
        <f t="shared" si="1"/>
        <v>0</v>
      </c>
      <c r="J62" s="144">
        <f t="shared" si="2"/>
        <v>4233192</v>
      </c>
      <c r="K62" s="145"/>
      <c r="L62" s="145"/>
    </row>
    <row r="63" spans="1:12" s="3" customFormat="1" ht="15.75" customHeight="1">
      <c r="A63" s="161" t="s">
        <v>46</v>
      </c>
      <c r="B63" s="161"/>
      <c r="C63" s="109">
        <v>0</v>
      </c>
      <c r="D63" s="103">
        <v>0</v>
      </c>
      <c r="E63" s="110">
        <f>G63-0</f>
        <v>0</v>
      </c>
      <c r="F63" s="23">
        <v>0</v>
      </c>
      <c r="G63" s="156"/>
      <c r="H63" s="181"/>
      <c r="I63" s="23">
        <v>0</v>
      </c>
      <c r="J63" s="144">
        <f t="shared" si="2"/>
        <v>0</v>
      </c>
      <c r="K63" s="145"/>
      <c r="L63" s="145"/>
    </row>
    <row r="64" spans="1:12" s="3" customFormat="1" ht="15.75" customHeight="1">
      <c r="A64" s="161" t="s">
        <v>47</v>
      </c>
      <c r="B64" s="161"/>
      <c r="C64" s="109">
        <v>4233192</v>
      </c>
      <c r="D64" s="103">
        <v>4233192</v>
      </c>
      <c r="E64" s="110">
        <f>G64</f>
        <v>0</v>
      </c>
      <c r="F64" s="23">
        <f t="shared" si="3"/>
        <v>0</v>
      </c>
      <c r="G64" s="156">
        <v>0</v>
      </c>
      <c r="H64" s="181"/>
      <c r="I64" s="23">
        <f t="shared" si="1"/>
        <v>0</v>
      </c>
      <c r="J64" s="144">
        <f t="shared" si="2"/>
        <v>4233192</v>
      </c>
      <c r="K64" s="145"/>
      <c r="L64" s="145"/>
    </row>
    <row r="65" spans="1:12" s="3" customFormat="1" ht="15.75" customHeight="1">
      <c r="A65" s="161" t="s">
        <v>118</v>
      </c>
      <c r="B65" s="161"/>
      <c r="C65" s="109">
        <v>0</v>
      </c>
      <c r="D65" s="103">
        <v>0</v>
      </c>
      <c r="E65" s="110">
        <f>G65</f>
        <v>0</v>
      </c>
      <c r="F65" s="23">
        <v>0</v>
      </c>
      <c r="G65" s="156">
        <v>0</v>
      </c>
      <c r="H65" s="181"/>
      <c r="I65" s="23">
        <v>0</v>
      </c>
      <c r="J65" s="156">
        <f t="shared" si="2"/>
        <v>0</v>
      </c>
      <c r="K65" s="157"/>
      <c r="L65" s="157"/>
    </row>
    <row r="66" spans="1:12" s="3" customFormat="1" ht="15.75" customHeight="1">
      <c r="A66" s="161" t="s">
        <v>48</v>
      </c>
      <c r="B66" s="161"/>
      <c r="C66" s="109">
        <v>62892336</v>
      </c>
      <c r="D66" s="103">
        <v>62892336</v>
      </c>
      <c r="E66" s="110">
        <f>G66-0</f>
        <v>9973375.75</v>
      </c>
      <c r="F66" s="23">
        <f t="shared" si="3"/>
        <v>15.857855478607123</v>
      </c>
      <c r="G66" s="156">
        <v>9973375.75</v>
      </c>
      <c r="H66" s="181"/>
      <c r="I66" s="23">
        <f t="shared" si="1"/>
        <v>15.857855478607123</v>
      </c>
      <c r="J66" s="144">
        <f t="shared" si="2"/>
        <v>52918960.25</v>
      </c>
      <c r="K66" s="145"/>
      <c r="L66" s="145"/>
    </row>
    <row r="67" spans="1:12" s="3" customFormat="1" ht="15.75" customHeight="1">
      <c r="A67" s="161" t="s">
        <v>49</v>
      </c>
      <c r="B67" s="161"/>
      <c r="C67" s="109">
        <f>SUM(C68:C75)</f>
        <v>341496148</v>
      </c>
      <c r="D67" s="109">
        <f>SUM(D68:D75)</f>
        <v>341496148</v>
      </c>
      <c r="E67" s="110">
        <f>SUM(E68:E75)</f>
        <v>4596751.07</v>
      </c>
      <c r="F67" s="23">
        <f t="shared" si="3"/>
        <v>1.346062348556857</v>
      </c>
      <c r="G67" s="156">
        <f>SUM(G68:G75)</f>
        <v>4596751.07</v>
      </c>
      <c r="H67" s="181">
        <f>SUM(H68:H75)</f>
        <v>0</v>
      </c>
      <c r="I67" s="23">
        <f t="shared" si="1"/>
        <v>1.346062348556857</v>
      </c>
      <c r="J67" s="144">
        <f t="shared" si="2"/>
        <v>336899396.93</v>
      </c>
      <c r="K67" s="145"/>
      <c r="L67" s="145"/>
    </row>
    <row r="68" spans="1:12" s="3" customFormat="1" ht="15.75" customHeight="1">
      <c r="A68" s="161" t="s">
        <v>97</v>
      </c>
      <c r="B68" s="161"/>
      <c r="C68" s="109">
        <v>313933061</v>
      </c>
      <c r="D68" s="103">
        <v>313933061</v>
      </c>
      <c r="E68" s="110">
        <f>G68-0</f>
        <v>4596751.07</v>
      </c>
      <c r="F68" s="23">
        <f t="shared" si="3"/>
        <v>1.4642456119013219</v>
      </c>
      <c r="G68" s="156">
        <v>4596751.07</v>
      </c>
      <c r="H68" s="181"/>
      <c r="I68" s="23">
        <f t="shared" si="1"/>
        <v>1.4642456119013219</v>
      </c>
      <c r="J68" s="144">
        <f t="shared" si="2"/>
        <v>309336309.93</v>
      </c>
      <c r="K68" s="145"/>
      <c r="L68" s="145"/>
    </row>
    <row r="69" spans="1:12" s="3" customFormat="1" ht="15.75" customHeight="1">
      <c r="A69" s="161" t="s">
        <v>98</v>
      </c>
      <c r="B69" s="161"/>
      <c r="C69" s="109">
        <v>0</v>
      </c>
      <c r="D69" s="103">
        <v>0</v>
      </c>
      <c r="E69" s="110">
        <f aca="true" t="shared" si="4" ref="E69:E75">G69</f>
        <v>0</v>
      </c>
      <c r="F69" s="23">
        <v>0</v>
      </c>
      <c r="G69" s="156">
        <v>0</v>
      </c>
      <c r="H69" s="181"/>
      <c r="I69" s="23">
        <v>0</v>
      </c>
      <c r="J69" s="144">
        <f t="shared" si="2"/>
        <v>0</v>
      </c>
      <c r="K69" s="145"/>
      <c r="L69" s="145"/>
    </row>
    <row r="70" spans="1:12" s="3" customFormat="1" ht="15.75" customHeight="1">
      <c r="A70" s="161" t="s">
        <v>99</v>
      </c>
      <c r="B70" s="161"/>
      <c r="C70" s="109">
        <v>5191538</v>
      </c>
      <c r="D70" s="103">
        <v>5191538</v>
      </c>
      <c r="E70" s="110">
        <f t="shared" si="4"/>
        <v>0</v>
      </c>
      <c r="F70" s="23">
        <v>0</v>
      </c>
      <c r="G70" s="156">
        <v>0</v>
      </c>
      <c r="H70" s="181"/>
      <c r="I70" s="23">
        <v>0</v>
      </c>
      <c r="J70" s="144">
        <f t="shared" si="2"/>
        <v>5191538</v>
      </c>
      <c r="K70" s="145"/>
      <c r="L70" s="145"/>
    </row>
    <row r="71" spans="1:12" s="3" customFormat="1" ht="15.75" customHeight="1">
      <c r="A71" s="161" t="s">
        <v>40</v>
      </c>
      <c r="B71" s="161"/>
      <c r="C71" s="109">
        <v>18221549</v>
      </c>
      <c r="D71" s="103">
        <v>18221549</v>
      </c>
      <c r="E71" s="113">
        <f t="shared" si="4"/>
        <v>0</v>
      </c>
      <c r="F71" s="23">
        <f t="shared" si="3"/>
        <v>0</v>
      </c>
      <c r="G71" s="156">
        <v>0</v>
      </c>
      <c r="H71" s="181"/>
      <c r="I71" s="23">
        <f t="shared" si="1"/>
        <v>0</v>
      </c>
      <c r="J71" s="144">
        <f t="shared" si="2"/>
        <v>18221549</v>
      </c>
      <c r="K71" s="145"/>
      <c r="L71" s="145"/>
    </row>
    <row r="72" spans="1:12" s="3" customFormat="1" ht="15.75" customHeight="1">
      <c r="A72" s="161" t="s">
        <v>82</v>
      </c>
      <c r="B72" s="161"/>
      <c r="C72" s="109">
        <v>0</v>
      </c>
      <c r="D72" s="103">
        <v>0</v>
      </c>
      <c r="E72" s="110">
        <f t="shared" si="4"/>
        <v>0</v>
      </c>
      <c r="F72" s="23">
        <v>0</v>
      </c>
      <c r="G72" s="156">
        <v>0</v>
      </c>
      <c r="H72" s="181"/>
      <c r="I72" s="23">
        <v>0</v>
      </c>
      <c r="J72" s="144">
        <f t="shared" si="2"/>
        <v>0</v>
      </c>
      <c r="K72" s="145"/>
      <c r="L72" s="145"/>
    </row>
    <row r="73" spans="1:12" s="3" customFormat="1" ht="15.75" customHeight="1">
      <c r="A73" s="161" t="s">
        <v>41</v>
      </c>
      <c r="B73" s="161"/>
      <c r="C73" s="109">
        <v>0</v>
      </c>
      <c r="D73" s="103">
        <v>0</v>
      </c>
      <c r="E73" s="110">
        <f t="shared" si="4"/>
        <v>0</v>
      </c>
      <c r="F73" s="23">
        <v>0</v>
      </c>
      <c r="G73" s="156">
        <v>0</v>
      </c>
      <c r="H73" s="181"/>
      <c r="I73" s="23">
        <v>0</v>
      </c>
      <c r="J73" s="144">
        <f t="shared" si="2"/>
        <v>0</v>
      </c>
      <c r="K73" s="145"/>
      <c r="L73" s="145"/>
    </row>
    <row r="74" spans="1:12" s="3" customFormat="1" ht="15.75" customHeight="1">
      <c r="A74" s="161" t="s">
        <v>100</v>
      </c>
      <c r="B74" s="161"/>
      <c r="C74" s="109">
        <v>4150000</v>
      </c>
      <c r="D74" s="103">
        <v>4150000</v>
      </c>
      <c r="E74" s="110">
        <f t="shared" si="4"/>
        <v>0</v>
      </c>
      <c r="F74" s="23">
        <f t="shared" si="3"/>
        <v>0</v>
      </c>
      <c r="G74" s="156">
        <v>0</v>
      </c>
      <c r="H74" s="181"/>
      <c r="I74" s="23">
        <f t="shared" si="1"/>
        <v>0</v>
      </c>
      <c r="J74" s="156">
        <f t="shared" si="2"/>
        <v>4150000</v>
      </c>
      <c r="K74" s="157"/>
      <c r="L74" s="157"/>
    </row>
    <row r="75" spans="1:12" s="3" customFormat="1" ht="15.75" customHeight="1">
      <c r="A75" s="161" t="s">
        <v>101</v>
      </c>
      <c r="B75" s="161"/>
      <c r="C75" s="109">
        <v>0</v>
      </c>
      <c r="D75" s="103" t="s">
        <v>143</v>
      </c>
      <c r="E75" s="110">
        <f t="shared" si="4"/>
        <v>0</v>
      </c>
      <c r="F75" s="23">
        <v>0</v>
      </c>
      <c r="G75" s="156">
        <v>0</v>
      </c>
      <c r="H75" s="181"/>
      <c r="I75" s="23">
        <v>0</v>
      </c>
      <c r="J75" s="156">
        <v>0</v>
      </c>
      <c r="K75" s="157"/>
      <c r="L75" s="157"/>
    </row>
    <row r="76" spans="1:12" s="3" customFormat="1" ht="15.75" customHeight="1">
      <c r="A76" s="173" t="s">
        <v>50</v>
      </c>
      <c r="B76" s="161"/>
      <c r="C76" s="109">
        <f>SUM(C77:C80)</f>
        <v>0</v>
      </c>
      <c r="D76" s="103">
        <f>SUM(D77:D80)</f>
        <v>0</v>
      </c>
      <c r="E76" s="110">
        <f>SUM(E77:E80)</f>
        <v>0</v>
      </c>
      <c r="F76" s="23">
        <v>0</v>
      </c>
      <c r="G76" s="156">
        <f>SUM(G77:H80)</f>
        <v>0</v>
      </c>
      <c r="H76" s="181">
        <f>SUM(H78:H80)</f>
        <v>0</v>
      </c>
      <c r="I76" s="23">
        <v>0</v>
      </c>
      <c r="J76" s="144">
        <f t="shared" si="2"/>
        <v>0</v>
      </c>
      <c r="K76" s="145"/>
      <c r="L76" s="145"/>
    </row>
    <row r="77" spans="1:12" s="3" customFormat="1" ht="15.75" customHeight="1">
      <c r="A77" s="161" t="s">
        <v>119</v>
      </c>
      <c r="B77" s="161"/>
      <c r="C77" s="109">
        <v>0</v>
      </c>
      <c r="D77" s="103">
        <v>0</v>
      </c>
      <c r="E77" s="110">
        <f>G77</f>
        <v>0</v>
      </c>
      <c r="F77" s="23">
        <v>0</v>
      </c>
      <c r="G77" s="156">
        <v>0</v>
      </c>
      <c r="H77" s="181"/>
      <c r="I77" s="23">
        <v>0</v>
      </c>
      <c r="J77" s="144">
        <f t="shared" si="2"/>
        <v>0</v>
      </c>
      <c r="K77" s="145"/>
      <c r="L77" s="145"/>
    </row>
    <row r="78" spans="1:12" s="3" customFormat="1" ht="15.75" customHeight="1">
      <c r="A78" s="161" t="s">
        <v>120</v>
      </c>
      <c r="B78" s="161"/>
      <c r="C78" s="109">
        <v>0</v>
      </c>
      <c r="D78" s="103">
        <v>0</v>
      </c>
      <c r="E78" s="110">
        <f>G78</f>
        <v>0</v>
      </c>
      <c r="F78" s="23">
        <v>0</v>
      </c>
      <c r="G78" s="156">
        <v>0</v>
      </c>
      <c r="H78" s="181"/>
      <c r="I78" s="23">
        <v>0</v>
      </c>
      <c r="J78" s="144">
        <f t="shared" si="2"/>
        <v>0</v>
      </c>
      <c r="K78" s="145"/>
      <c r="L78" s="145"/>
    </row>
    <row r="79" spans="1:12" s="3" customFormat="1" ht="15.75" customHeight="1">
      <c r="A79" s="161" t="s">
        <v>121</v>
      </c>
      <c r="B79" s="161"/>
      <c r="C79" s="109">
        <v>0</v>
      </c>
      <c r="D79" s="103">
        <v>0</v>
      </c>
      <c r="E79" s="110">
        <f>G79</f>
        <v>0</v>
      </c>
      <c r="F79" s="23">
        <v>0</v>
      </c>
      <c r="G79" s="156">
        <v>0</v>
      </c>
      <c r="H79" s="181"/>
      <c r="I79" s="23">
        <v>0</v>
      </c>
      <c r="J79" s="144">
        <f t="shared" si="2"/>
        <v>0</v>
      </c>
      <c r="K79" s="145"/>
      <c r="L79" s="145"/>
    </row>
    <row r="80" spans="1:12" s="3" customFormat="1" ht="15.75" customHeight="1">
      <c r="A80" s="161" t="s">
        <v>122</v>
      </c>
      <c r="B80" s="161"/>
      <c r="C80" s="109">
        <v>0</v>
      </c>
      <c r="D80" s="103">
        <v>0</v>
      </c>
      <c r="E80" s="110">
        <f>G80</f>
        <v>0</v>
      </c>
      <c r="F80" s="23">
        <v>0</v>
      </c>
      <c r="G80" s="156">
        <v>0</v>
      </c>
      <c r="H80" s="181"/>
      <c r="I80" s="23">
        <v>0</v>
      </c>
      <c r="J80" s="144">
        <f t="shared" si="2"/>
        <v>0</v>
      </c>
      <c r="K80" s="145"/>
      <c r="L80" s="145"/>
    </row>
    <row r="81" spans="1:12" s="3" customFormat="1" ht="15.75" customHeight="1">
      <c r="A81" s="275" t="s">
        <v>51</v>
      </c>
      <c r="B81" s="263"/>
      <c r="C81" s="107">
        <f>C142</f>
        <v>5479454544</v>
      </c>
      <c r="D81" s="108">
        <f>D142</f>
        <v>5479454544</v>
      </c>
      <c r="E81" s="106">
        <f>E142</f>
        <v>733956950.47</v>
      </c>
      <c r="F81" s="18">
        <f>(E81/D81)*100</f>
        <v>13.394708261129432</v>
      </c>
      <c r="G81" s="276">
        <f>G142</f>
        <v>733956950.47</v>
      </c>
      <c r="H81" s="277"/>
      <c r="I81" s="18">
        <f t="shared" si="1"/>
        <v>13.394708261129432</v>
      </c>
      <c r="J81" s="188">
        <f>D81-G81</f>
        <v>4745497593.53</v>
      </c>
      <c r="K81" s="189"/>
      <c r="L81" s="189"/>
    </row>
    <row r="82" spans="1:12" s="3" customFormat="1" ht="15.75" customHeight="1">
      <c r="A82" s="257" t="s">
        <v>28</v>
      </c>
      <c r="B82" s="266"/>
      <c r="C82" s="111">
        <f>C17+C81</f>
        <v>92916188583</v>
      </c>
      <c r="D82" s="112">
        <f>D17+D81</f>
        <v>89960412109.16</v>
      </c>
      <c r="E82" s="111">
        <f>E17+E81</f>
        <v>16661269181.209995</v>
      </c>
      <c r="F82" s="26">
        <f t="shared" si="3"/>
        <v>18.52066791445201</v>
      </c>
      <c r="G82" s="292">
        <f>G17+G81</f>
        <v>16661269181.209995</v>
      </c>
      <c r="H82" s="293"/>
      <c r="I82" s="26">
        <f>(G82/D82)*100</f>
        <v>18.52066791445201</v>
      </c>
      <c r="J82" s="231">
        <f>D82-G82</f>
        <v>73299142927.95001</v>
      </c>
      <c r="K82" s="267"/>
      <c r="L82" s="267"/>
    </row>
    <row r="83" spans="1:12" s="3" customFormat="1" ht="15.75" customHeight="1">
      <c r="A83" s="278" t="s">
        <v>70</v>
      </c>
      <c r="B83" s="279"/>
      <c r="C83" s="27">
        <v>0</v>
      </c>
      <c r="D83" s="14">
        <v>0</v>
      </c>
      <c r="E83" s="15">
        <v>0</v>
      </c>
      <c r="F83" s="16">
        <v>0</v>
      </c>
      <c r="G83" s="272">
        <v>0</v>
      </c>
      <c r="H83" s="273"/>
      <c r="I83" s="16">
        <v>0</v>
      </c>
      <c r="J83" s="272">
        <v>0</v>
      </c>
      <c r="K83" s="274"/>
      <c r="L83" s="274"/>
    </row>
    <row r="84" spans="1:12" s="3" customFormat="1" ht="15.75" customHeight="1">
      <c r="A84" s="161" t="s">
        <v>123</v>
      </c>
      <c r="B84" s="263"/>
      <c r="C84" s="28">
        <v>0</v>
      </c>
      <c r="D84" s="21">
        <v>0</v>
      </c>
      <c r="E84" s="22">
        <v>0</v>
      </c>
      <c r="F84" s="23">
        <v>0</v>
      </c>
      <c r="G84" s="227">
        <v>0</v>
      </c>
      <c r="H84" s="264"/>
      <c r="I84" s="23">
        <v>0</v>
      </c>
      <c r="J84" s="227">
        <v>0</v>
      </c>
      <c r="K84" s="228"/>
      <c r="L84" s="228"/>
    </row>
    <row r="85" spans="1:12" s="3" customFormat="1" ht="15.75" customHeight="1">
      <c r="A85" s="161" t="s">
        <v>52</v>
      </c>
      <c r="B85" s="263"/>
      <c r="C85" s="28">
        <v>0</v>
      </c>
      <c r="D85" s="21">
        <v>0</v>
      </c>
      <c r="E85" s="22">
        <v>0</v>
      </c>
      <c r="F85" s="23">
        <v>0</v>
      </c>
      <c r="G85" s="227">
        <v>0</v>
      </c>
      <c r="H85" s="264"/>
      <c r="I85" s="23">
        <v>0</v>
      </c>
      <c r="J85" s="227">
        <v>0</v>
      </c>
      <c r="K85" s="228"/>
      <c r="L85" s="228"/>
    </row>
    <row r="86" spans="1:12" s="3" customFormat="1" ht="15.75" customHeight="1">
      <c r="A86" s="265" t="s">
        <v>53</v>
      </c>
      <c r="B86" s="263"/>
      <c r="C86" s="28">
        <v>0</v>
      </c>
      <c r="D86" s="21">
        <v>0</v>
      </c>
      <c r="E86" s="22">
        <v>0</v>
      </c>
      <c r="F86" s="23">
        <v>0</v>
      </c>
      <c r="G86" s="227">
        <v>0</v>
      </c>
      <c r="H86" s="264"/>
      <c r="I86" s="23">
        <v>0</v>
      </c>
      <c r="J86" s="227">
        <v>0</v>
      </c>
      <c r="K86" s="228"/>
      <c r="L86" s="228"/>
    </row>
    <row r="87" spans="1:12" s="3" customFormat="1" ht="15.75" customHeight="1">
      <c r="A87" s="161" t="s">
        <v>124</v>
      </c>
      <c r="B87" s="263"/>
      <c r="C87" s="28">
        <v>0</v>
      </c>
      <c r="D87" s="21">
        <v>0</v>
      </c>
      <c r="E87" s="22">
        <v>0</v>
      </c>
      <c r="F87" s="23">
        <v>0</v>
      </c>
      <c r="G87" s="227">
        <v>0</v>
      </c>
      <c r="H87" s="264"/>
      <c r="I87" s="23">
        <v>0</v>
      </c>
      <c r="J87" s="227">
        <v>0</v>
      </c>
      <c r="K87" s="228"/>
      <c r="L87" s="228"/>
    </row>
    <row r="88" spans="1:12" s="3" customFormat="1" ht="15.75" customHeight="1">
      <c r="A88" s="161" t="s">
        <v>52</v>
      </c>
      <c r="B88" s="263"/>
      <c r="C88" s="28">
        <v>0</v>
      </c>
      <c r="D88" s="21">
        <v>0</v>
      </c>
      <c r="E88" s="22">
        <v>0</v>
      </c>
      <c r="F88" s="23">
        <v>0</v>
      </c>
      <c r="G88" s="227">
        <v>0</v>
      </c>
      <c r="H88" s="264"/>
      <c r="I88" s="23">
        <v>0</v>
      </c>
      <c r="J88" s="227">
        <v>0</v>
      </c>
      <c r="K88" s="228"/>
      <c r="L88" s="228"/>
    </row>
    <row r="89" spans="1:12" s="3" customFormat="1" ht="15.75" customHeight="1">
      <c r="A89" s="268" t="s">
        <v>53</v>
      </c>
      <c r="B89" s="269"/>
      <c r="C89" s="29">
        <v>0</v>
      </c>
      <c r="D89" s="30">
        <v>0</v>
      </c>
      <c r="E89" s="22">
        <v>0</v>
      </c>
      <c r="F89" s="31">
        <v>0</v>
      </c>
      <c r="G89" s="270">
        <v>0</v>
      </c>
      <c r="H89" s="271"/>
      <c r="I89" s="31">
        <v>0</v>
      </c>
      <c r="J89" s="227">
        <v>0</v>
      </c>
      <c r="K89" s="228"/>
      <c r="L89" s="228"/>
    </row>
    <row r="90" spans="1:13" s="3" customFormat="1" ht="15.75" customHeight="1">
      <c r="A90" s="257" t="s">
        <v>133</v>
      </c>
      <c r="B90" s="266"/>
      <c r="C90" s="114">
        <f>C82+C83</f>
        <v>92916188583</v>
      </c>
      <c r="D90" s="112">
        <f>D82+D83</f>
        <v>89960412109.16</v>
      </c>
      <c r="E90" s="111">
        <f>E82+E83</f>
        <v>16661269181.209995</v>
      </c>
      <c r="F90" s="32">
        <f>(E90/D90)*100</f>
        <v>18.52066791445201</v>
      </c>
      <c r="G90" s="231">
        <f>G82+G83</f>
        <v>16661269181.209995</v>
      </c>
      <c r="H90" s="232">
        <f>H82+H83</f>
        <v>0</v>
      </c>
      <c r="I90" s="18">
        <f>(G90/D90)*100</f>
        <v>18.52066791445201</v>
      </c>
      <c r="J90" s="231">
        <f>D90-G90</f>
        <v>73299142927.95001</v>
      </c>
      <c r="K90" s="267">
        <f>K82+K83</f>
        <v>0</v>
      </c>
      <c r="L90" s="267">
        <f>L82+L83</f>
        <v>0</v>
      </c>
      <c r="M90" s="33"/>
    </row>
    <row r="91" spans="1:13" s="3" customFormat="1" ht="15.75" customHeight="1">
      <c r="A91" s="257" t="s">
        <v>134</v>
      </c>
      <c r="B91" s="258"/>
      <c r="C91" s="137"/>
      <c r="D91" s="137"/>
      <c r="E91" s="137"/>
      <c r="F91" s="137"/>
      <c r="G91" s="239">
        <v>0</v>
      </c>
      <c r="H91" s="240"/>
      <c r="I91" s="138"/>
      <c r="J91" s="224"/>
      <c r="K91" s="225"/>
      <c r="L91" s="225"/>
      <c r="M91" s="25"/>
    </row>
    <row r="92" spans="1:17" s="3" customFormat="1" ht="15.75" customHeight="1">
      <c r="A92" s="261" t="s">
        <v>135</v>
      </c>
      <c r="B92" s="262"/>
      <c r="C92" s="111">
        <f>C90+C91</f>
        <v>92916188583</v>
      </c>
      <c r="D92" s="112">
        <f>D90+D91</f>
        <v>89960412109.16</v>
      </c>
      <c r="E92" s="111">
        <f>E90+E91</f>
        <v>16661269181.209995</v>
      </c>
      <c r="F92" s="32">
        <f>(E92/D92)*100</f>
        <v>18.52066791445201</v>
      </c>
      <c r="G92" s="231">
        <f>G90+G91</f>
        <v>16661269181.209995</v>
      </c>
      <c r="H92" s="232"/>
      <c r="I92" s="26">
        <f>(G92/D92)*100</f>
        <v>18.52066791445201</v>
      </c>
      <c r="J92" s="224"/>
      <c r="K92" s="225"/>
      <c r="L92" s="225"/>
      <c r="N92" s="295"/>
      <c r="O92" s="295"/>
      <c r="P92" s="295"/>
      <c r="Q92" s="295"/>
    </row>
    <row r="93" spans="1:17" s="3" customFormat="1" ht="15.75" customHeight="1">
      <c r="A93" s="254" t="s">
        <v>136</v>
      </c>
      <c r="B93" s="254"/>
      <c r="C93" s="26">
        <f>SUM(C94:C95)</f>
        <v>0</v>
      </c>
      <c r="D93" s="26">
        <f>SUM(D94:D95)</f>
        <v>1660447852.9</v>
      </c>
      <c r="E93" s="137"/>
      <c r="F93" s="137"/>
      <c r="G93" s="259">
        <f>SUM(G94:H95)</f>
        <v>1660447852.9</v>
      </c>
      <c r="H93" s="260">
        <f>SUM(H94:H95)</f>
        <v>0</v>
      </c>
      <c r="I93" s="138"/>
      <c r="J93" s="224"/>
      <c r="K93" s="225"/>
      <c r="L93" s="225"/>
      <c r="M93" s="34"/>
      <c r="N93" s="295"/>
      <c r="O93" s="295"/>
      <c r="P93" s="295"/>
      <c r="Q93" s="295"/>
    </row>
    <row r="94" spans="1:17" s="3" customFormat="1" ht="15.75" customHeight="1">
      <c r="A94" s="255" t="s">
        <v>83</v>
      </c>
      <c r="B94" s="255"/>
      <c r="C94" s="115">
        <v>0</v>
      </c>
      <c r="D94" s="116">
        <f>G94</f>
        <v>0</v>
      </c>
      <c r="E94" s="137"/>
      <c r="F94" s="137"/>
      <c r="G94" s="224"/>
      <c r="H94" s="256"/>
      <c r="I94" s="138"/>
      <c r="J94" s="224"/>
      <c r="K94" s="225"/>
      <c r="L94" s="225"/>
      <c r="M94" s="34"/>
      <c r="N94" s="295"/>
      <c r="O94" s="295"/>
      <c r="P94" s="295"/>
      <c r="Q94" s="295"/>
    </row>
    <row r="95" spans="1:17" s="3" customFormat="1" ht="15.75" customHeight="1">
      <c r="A95" s="255" t="s">
        <v>125</v>
      </c>
      <c r="B95" s="255"/>
      <c r="C95" s="137"/>
      <c r="D95" s="116">
        <f>G95</f>
        <v>1660447852.9</v>
      </c>
      <c r="E95" s="137"/>
      <c r="F95" s="137"/>
      <c r="G95" s="252">
        <f>1660447852.9</f>
        <v>1660447852.9</v>
      </c>
      <c r="H95" s="253"/>
      <c r="I95" s="138"/>
      <c r="J95" s="224"/>
      <c r="K95" s="225"/>
      <c r="L95" s="225"/>
      <c r="M95" s="34"/>
      <c r="N95" s="295"/>
      <c r="O95" s="295"/>
      <c r="P95" s="295"/>
      <c r="Q95" s="295"/>
    </row>
    <row r="96" spans="1:17" ht="1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4"/>
      <c r="N96" s="295"/>
      <c r="O96" s="295"/>
      <c r="P96" s="295"/>
      <c r="Q96" s="295"/>
    </row>
    <row r="97" spans="1:12" s="3" customFormat="1" ht="17.25" customHeight="1">
      <c r="A97" s="166" t="s">
        <v>18</v>
      </c>
      <c r="B97" s="86" t="s">
        <v>15</v>
      </c>
      <c r="C97" s="86" t="s">
        <v>15</v>
      </c>
      <c r="D97" s="170" t="s">
        <v>16</v>
      </c>
      <c r="E97" s="171"/>
      <c r="F97" s="87" t="s">
        <v>67</v>
      </c>
      <c r="G97" s="170" t="s">
        <v>17</v>
      </c>
      <c r="H97" s="171"/>
      <c r="I97" s="172"/>
      <c r="J97" s="88" t="s">
        <v>67</v>
      </c>
      <c r="K97" s="148" t="s">
        <v>71</v>
      </c>
      <c r="L97" s="149"/>
    </row>
    <row r="98" spans="1:12" s="3" customFormat="1" ht="14.25" customHeight="1">
      <c r="A98" s="167"/>
      <c r="B98" s="89" t="s">
        <v>5</v>
      </c>
      <c r="C98" s="89" t="s">
        <v>6</v>
      </c>
      <c r="D98" s="90" t="s">
        <v>72</v>
      </c>
      <c r="E98" s="90" t="s">
        <v>73</v>
      </c>
      <c r="F98" s="91"/>
      <c r="G98" s="90" t="s">
        <v>72</v>
      </c>
      <c r="H98" s="152" t="s">
        <v>73</v>
      </c>
      <c r="I98" s="153"/>
      <c r="J98" s="92"/>
      <c r="K98" s="150"/>
      <c r="L98" s="151"/>
    </row>
    <row r="99" spans="1:12" s="3" customFormat="1" ht="14.25" customHeight="1">
      <c r="A99" s="167"/>
      <c r="B99" s="89"/>
      <c r="C99" s="89"/>
      <c r="D99" s="91" t="s">
        <v>74</v>
      </c>
      <c r="E99" s="91" t="s">
        <v>74</v>
      </c>
      <c r="F99" s="91"/>
      <c r="G99" s="91" t="s">
        <v>74</v>
      </c>
      <c r="H99" s="154" t="s">
        <v>74</v>
      </c>
      <c r="I99" s="155"/>
      <c r="J99" s="92"/>
      <c r="K99" s="150"/>
      <c r="L99" s="151"/>
    </row>
    <row r="100" spans="1:12" s="3" customFormat="1" ht="16.5" customHeight="1">
      <c r="A100" s="168"/>
      <c r="B100" s="93" t="s">
        <v>19</v>
      </c>
      <c r="C100" s="93" t="s">
        <v>20</v>
      </c>
      <c r="D100" s="93"/>
      <c r="E100" s="93" t="s">
        <v>75</v>
      </c>
      <c r="F100" s="94" t="s">
        <v>76</v>
      </c>
      <c r="G100" s="93"/>
      <c r="H100" s="185" t="s">
        <v>21</v>
      </c>
      <c r="I100" s="186"/>
      <c r="J100" s="95" t="s">
        <v>77</v>
      </c>
      <c r="K100" s="185" t="s">
        <v>22</v>
      </c>
      <c r="L100" s="187"/>
    </row>
    <row r="101" spans="1:13" s="3" customFormat="1" ht="15.75" customHeight="1">
      <c r="A101" s="41" t="s">
        <v>78</v>
      </c>
      <c r="B101" s="108">
        <f>B102+B108+B112</f>
        <v>86595710019</v>
      </c>
      <c r="C101" s="108">
        <f>C102+C108+C112</f>
        <v>88175663679.94</v>
      </c>
      <c r="D101" s="108">
        <f>D102+D108+D112</f>
        <v>15908645008.78</v>
      </c>
      <c r="E101" s="108">
        <f>E102+E108+E112</f>
        <v>15908645008.78</v>
      </c>
      <c r="F101" s="108">
        <f>C101-E101</f>
        <v>72267018671.16</v>
      </c>
      <c r="G101" s="117">
        <f>G102+G108+G112</f>
        <v>10473948305.57</v>
      </c>
      <c r="H101" s="247">
        <f>H102+H108+H112</f>
        <v>10473948305.57</v>
      </c>
      <c r="I101" s="248"/>
      <c r="J101" s="105">
        <f aca="true" t="shared" si="5" ref="J101:J106">C101-H101</f>
        <v>77701715374.37</v>
      </c>
      <c r="K101" s="249">
        <f>K102+K108+K112</f>
        <v>9999527866.980001</v>
      </c>
      <c r="L101" s="241" t="e">
        <f>L102+L108+L112+#REF!</f>
        <v>#REF!</v>
      </c>
      <c r="M101" s="17"/>
    </row>
    <row r="102" spans="1:13" s="3" customFormat="1" ht="15.75" customHeight="1">
      <c r="A102" s="42" t="s">
        <v>54</v>
      </c>
      <c r="B102" s="108">
        <f>SUM(B103:B105)</f>
        <v>76496269598</v>
      </c>
      <c r="C102" s="108">
        <f>SUM(C103:C105)</f>
        <v>77063106704.07</v>
      </c>
      <c r="D102" s="108">
        <f>SUM(D103:D105)</f>
        <v>14915417724.86</v>
      </c>
      <c r="E102" s="108">
        <f>SUM(E103:E105)</f>
        <v>14915417724.86</v>
      </c>
      <c r="F102" s="108">
        <f>C102-E102</f>
        <v>62147688979.21001</v>
      </c>
      <c r="G102" s="117">
        <f>SUM(G103:G105)</f>
        <v>10286631985.56</v>
      </c>
      <c r="H102" s="182">
        <f>SUM(H103:H105)</f>
        <v>10286631985.56</v>
      </c>
      <c r="I102" s="183"/>
      <c r="J102" s="108">
        <f t="shared" si="5"/>
        <v>66776474718.51001</v>
      </c>
      <c r="K102" s="250">
        <f>SUM(K103:K105)</f>
        <v>9827168542.78</v>
      </c>
      <c r="L102" s="251">
        <f>SUM(L103:L105)</f>
        <v>0</v>
      </c>
      <c r="M102" s="25"/>
    </row>
    <row r="103" spans="1:13" s="1" customFormat="1" ht="15.75" customHeight="1">
      <c r="A103" s="43" t="s">
        <v>55</v>
      </c>
      <c r="B103" s="103">
        <v>52472815839</v>
      </c>
      <c r="C103" s="103">
        <v>51587883424.61</v>
      </c>
      <c r="D103" s="103">
        <f>E103-0</f>
        <v>9332705419</v>
      </c>
      <c r="E103" s="103">
        <v>9332705419</v>
      </c>
      <c r="F103" s="103">
        <f>C103-E103</f>
        <v>42255178005.61</v>
      </c>
      <c r="G103" s="120">
        <f>H103-0</f>
        <v>7634522886.34</v>
      </c>
      <c r="H103" s="156">
        <v>7634522886.34</v>
      </c>
      <c r="I103" s="181"/>
      <c r="J103" s="103">
        <f>C103-H103</f>
        <v>43953360538.270004</v>
      </c>
      <c r="K103" s="245">
        <v>7422048036.63</v>
      </c>
      <c r="L103" s="246"/>
      <c r="M103" s="45"/>
    </row>
    <row r="104" spans="1:13" s="3" customFormat="1" ht="15.75" customHeight="1">
      <c r="A104" s="43" t="s">
        <v>56</v>
      </c>
      <c r="B104" s="103">
        <v>1514362957</v>
      </c>
      <c r="C104" s="103">
        <v>1514362957</v>
      </c>
      <c r="D104" s="103">
        <f>E104-0</f>
        <v>15906777.85</v>
      </c>
      <c r="E104" s="103">
        <v>15906777.85</v>
      </c>
      <c r="F104" s="103">
        <f aca="true" t="shared" si="6" ref="F104:F112">C104-E104</f>
        <v>1498456179.15</v>
      </c>
      <c r="G104" s="120">
        <f>H104-0</f>
        <v>15901179.41</v>
      </c>
      <c r="H104" s="156">
        <v>15901179.41</v>
      </c>
      <c r="I104" s="181"/>
      <c r="J104" s="103">
        <f>C104-H104</f>
        <v>1498461777.59</v>
      </c>
      <c r="K104" s="245">
        <v>15736396.22</v>
      </c>
      <c r="L104" s="246"/>
      <c r="M104" s="46"/>
    </row>
    <row r="105" spans="1:13" s="3" customFormat="1" ht="15.75" customHeight="1">
      <c r="A105" s="43" t="s">
        <v>57</v>
      </c>
      <c r="B105" s="103">
        <f>B106+B107</f>
        <v>22509090802</v>
      </c>
      <c r="C105" s="103">
        <f>C106+C107</f>
        <v>23960860322.46</v>
      </c>
      <c r="D105" s="103">
        <f>D106+D107</f>
        <v>5566805528.01</v>
      </c>
      <c r="E105" s="103">
        <f>E106+E107</f>
        <v>5566805528.01</v>
      </c>
      <c r="F105" s="103">
        <f t="shared" si="6"/>
        <v>18394054794.449997</v>
      </c>
      <c r="G105" s="120">
        <f>G106+G107</f>
        <v>2636207919.81</v>
      </c>
      <c r="H105" s="156">
        <f>H106+H107</f>
        <v>2636207919.81</v>
      </c>
      <c r="I105" s="181"/>
      <c r="J105" s="103">
        <f>C105-H105</f>
        <v>21324652402.649998</v>
      </c>
      <c r="K105" s="245">
        <f>K106+K107</f>
        <v>2389384109.93</v>
      </c>
      <c r="L105" s="246"/>
      <c r="M105" s="47"/>
    </row>
    <row r="106" spans="1:12" s="3" customFormat="1" ht="15.75" customHeight="1">
      <c r="A106" s="48" t="s">
        <v>137</v>
      </c>
      <c r="B106" s="103">
        <v>0</v>
      </c>
      <c r="C106" s="103">
        <v>0</v>
      </c>
      <c r="D106" s="103">
        <f>E106</f>
        <v>0</v>
      </c>
      <c r="E106" s="103">
        <v>0</v>
      </c>
      <c r="F106" s="103">
        <f t="shared" si="6"/>
        <v>0</v>
      </c>
      <c r="G106" s="120">
        <f>H106</f>
        <v>0</v>
      </c>
      <c r="H106" s="156">
        <v>0</v>
      </c>
      <c r="I106" s="181"/>
      <c r="J106" s="103">
        <f t="shared" si="5"/>
        <v>0</v>
      </c>
      <c r="K106" s="245">
        <v>0</v>
      </c>
      <c r="L106" s="246"/>
    </row>
    <row r="107" spans="1:12" s="3" customFormat="1" ht="15.75" customHeight="1">
      <c r="A107" s="48" t="s">
        <v>138</v>
      </c>
      <c r="B107" s="103">
        <v>22509090802</v>
      </c>
      <c r="C107" s="103">
        <v>23960860322.46</v>
      </c>
      <c r="D107" s="103">
        <f>E107-0</f>
        <v>5566805528.01</v>
      </c>
      <c r="E107" s="103">
        <v>5566805528.01</v>
      </c>
      <c r="F107" s="103">
        <f t="shared" si="6"/>
        <v>18394054794.449997</v>
      </c>
      <c r="G107" s="120">
        <f>H107-0</f>
        <v>2636207919.81</v>
      </c>
      <c r="H107" s="156">
        <v>2636207919.81</v>
      </c>
      <c r="I107" s="181"/>
      <c r="J107" s="103">
        <f aca="true" t="shared" si="7" ref="J107:J115">C107-H107</f>
        <v>21324652402.649998</v>
      </c>
      <c r="K107" s="245">
        <v>2389384109.93</v>
      </c>
      <c r="L107" s="246"/>
    </row>
    <row r="108" spans="1:14" s="1" customFormat="1" ht="15">
      <c r="A108" s="42" t="s">
        <v>58</v>
      </c>
      <c r="B108" s="108">
        <f>SUM(B109:B111)</f>
        <v>7648694978</v>
      </c>
      <c r="C108" s="108">
        <f>SUM(C109:C111)</f>
        <v>8661811532.87</v>
      </c>
      <c r="D108" s="108">
        <f>SUM(D109:D111)</f>
        <v>993227283.92</v>
      </c>
      <c r="E108" s="108">
        <f>SUM(E109:E111)</f>
        <v>993227283.92</v>
      </c>
      <c r="F108" s="108">
        <f t="shared" si="6"/>
        <v>7668584248.950001</v>
      </c>
      <c r="G108" s="117">
        <f>SUM(G109:G111)</f>
        <v>187316320.01</v>
      </c>
      <c r="H108" s="182">
        <f>SUM(H109:I111)</f>
        <v>187316320.01</v>
      </c>
      <c r="I108" s="183"/>
      <c r="J108" s="108">
        <f t="shared" si="7"/>
        <v>8474495212.860001</v>
      </c>
      <c r="K108" s="222">
        <f>SUM(K109:K111)</f>
        <v>172359324.2</v>
      </c>
      <c r="L108" s="223"/>
      <c r="N108" s="45"/>
    </row>
    <row r="109" spans="1:14" s="3" customFormat="1" ht="15.75" customHeight="1">
      <c r="A109" s="43" t="s">
        <v>59</v>
      </c>
      <c r="B109" s="103">
        <v>6597231016</v>
      </c>
      <c r="C109" s="103">
        <v>7553223642.35</v>
      </c>
      <c r="D109" s="103">
        <f>E109-0</f>
        <v>896443289.26</v>
      </c>
      <c r="E109" s="103">
        <v>896443289.26</v>
      </c>
      <c r="F109" s="103">
        <f t="shared" si="6"/>
        <v>6656780353.09</v>
      </c>
      <c r="G109" s="120">
        <f>H109-0</f>
        <v>90534877.03</v>
      </c>
      <c r="H109" s="156">
        <v>90534877.03</v>
      </c>
      <c r="I109" s="181"/>
      <c r="J109" s="103">
        <f t="shared" si="7"/>
        <v>7462688765.320001</v>
      </c>
      <c r="K109" s="245">
        <v>75603919.26</v>
      </c>
      <c r="L109" s="246"/>
      <c r="N109" s="46"/>
    </row>
    <row r="110" spans="1:12" s="3" customFormat="1" ht="15.75" customHeight="1">
      <c r="A110" s="43" t="s">
        <v>60</v>
      </c>
      <c r="B110" s="103">
        <v>556948729</v>
      </c>
      <c r="C110" s="103">
        <v>634328787.39</v>
      </c>
      <c r="D110" s="103">
        <f>E110-0</f>
        <v>37871103</v>
      </c>
      <c r="E110" s="103">
        <v>37871103</v>
      </c>
      <c r="F110" s="103">
        <f t="shared" si="6"/>
        <v>596457684.39</v>
      </c>
      <c r="G110" s="120">
        <f>H110-0</f>
        <v>37871103</v>
      </c>
      <c r="H110" s="156">
        <v>37871103</v>
      </c>
      <c r="I110" s="181"/>
      <c r="J110" s="103">
        <f t="shared" si="7"/>
        <v>596457684.39</v>
      </c>
      <c r="K110" s="245">
        <v>37871103</v>
      </c>
      <c r="L110" s="246"/>
    </row>
    <row r="111" spans="1:14" s="3" customFormat="1" ht="15.75" customHeight="1">
      <c r="A111" s="43" t="s">
        <v>61</v>
      </c>
      <c r="B111" s="103">
        <v>494515233</v>
      </c>
      <c r="C111" s="103">
        <v>474259103.13</v>
      </c>
      <c r="D111" s="103">
        <f>E111-0</f>
        <v>58912891.66</v>
      </c>
      <c r="E111" s="103">
        <v>58912891.66</v>
      </c>
      <c r="F111" s="103">
        <f t="shared" si="6"/>
        <v>415346211.47</v>
      </c>
      <c r="G111" s="132">
        <f>H111-0</f>
        <v>58910339.98</v>
      </c>
      <c r="H111" s="156">
        <v>58910339.98</v>
      </c>
      <c r="I111" s="181"/>
      <c r="J111" s="103">
        <f t="shared" si="7"/>
        <v>415348763.15</v>
      </c>
      <c r="K111" s="245">
        <v>58884301.94</v>
      </c>
      <c r="L111" s="246"/>
      <c r="N111" s="46"/>
    </row>
    <row r="112" spans="1:12" s="3" customFormat="1" ht="15.75" customHeight="1">
      <c r="A112" s="42" t="s">
        <v>62</v>
      </c>
      <c r="B112" s="117">
        <v>2450745443</v>
      </c>
      <c r="C112" s="117">
        <v>2450745443</v>
      </c>
      <c r="D112" s="139"/>
      <c r="E112" s="139"/>
      <c r="F112" s="117">
        <f t="shared" si="6"/>
        <v>2450745443</v>
      </c>
      <c r="G112" s="139"/>
      <c r="H112" s="242"/>
      <c r="I112" s="243"/>
      <c r="J112" s="135">
        <f t="shared" si="7"/>
        <v>2450745443</v>
      </c>
      <c r="K112" s="242"/>
      <c r="L112" s="244"/>
    </row>
    <row r="113" spans="1:12" s="3" customFormat="1" ht="15.75" customHeight="1">
      <c r="A113" s="42" t="s">
        <v>63</v>
      </c>
      <c r="B113" s="117">
        <f>B211</f>
        <v>5479454544</v>
      </c>
      <c r="C113" s="117">
        <f>C211</f>
        <v>5562664296.719999</v>
      </c>
      <c r="D113" s="117">
        <f>D211</f>
        <v>1124976693.52</v>
      </c>
      <c r="E113" s="117">
        <f>E211</f>
        <v>1124976693.52</v>
      </c>
      <c r="F113" s="117">
        <f>C113-E113</f>
        <v>4437687603.199999</v>
      </c>
      <c r="G113" s="117">
        <f>G211</f>
        <v>782466664.51</v>
      </c>
      <c r="H113" s="182">
        <f>H211</f>
        <v>782466664.51</v>
      </c>
      <c r="I113" s="183"/>
      <c r="J113" s="108">
        <f t="shared" si="7"/>
        <v>4780197632.209999</v>
      </c>
      <c r="K113" s="222">
        <f>K211</f>
        <v>502406779.62</v>
      </c>
      <c r="L113" s="223"/>
    </row>
    <row r="114" spans="1:17" s="3" customFormat="1" ht="15.75" customHeight="1">
      <c r="A114" s="49" t="s">
        <v>29</v>
      </c>
      <c r="B114" s="118">
        <f>B101+B113</f>
        <v>92075164563</v>
      </c>
      <c r="C114" s="118">
        <f>C101+C113</f>
        <v>93738327976.66</v>
      </c>
      <c r="D114" s="131">
        <f>D101+D113</f>
        <v>17033621702.300001</v>
      </c>
      <c r="E114" s="131">
        <f>E101+E113</f>
        <v>17033621702.300001</v>
      </c>
      <c r="F114" s="118">
        <f>C114-E114</f>
        <v>76704706274.36</v>
      </c>
      <c r="G114" s="118">
        <f>G101+G113</f>
        <v>11256414970.08</v>
      </c>
      <c r="H114" s="231">
        <f>H101+H113</f>
        <v>11256414970.08</v>
      </c>
      <c r="I114" s="232" t="e">
        <f>I101+#REF!</f>
        <v>#REF!</v>
      </c>
      <c r="J114" s="105">
        <f t="shared" si="7"/>
        <v>82481913006.58</v>
      </c>
      <c r="K114" s="233">
        <f>K101+K113</f>
        <v>10501934646.600002</v>
      </c>
      <c r="L114" s="234" t="e">
        <f>L101+#REF!</f>
        <v>#REF!</v>
      </c>
      <c r="M114" s="50"/>
      <c r="N114" s="50"/>
      <c r="O114" s="50"/>
      <c r="P114" s="50"/>
      <c r="Q114" s="50"/>
    </row>
    <row r="115" spans="1:17" s="3" customFormat="1" ht="15.75" customHeight="1">
      <c r="A115" s="51" t="s">
        <v>79</v>
      </c>
      <c r="B115" s="119">
        <f>B116+B119</f>
        <v>841024020</v>
      </c>
      <c r="C115" s="119">
        <f>C116+C119</f>
        <v>841024020</v>
      </c>
      <c r="D115" s="129">
        <f>D116+D119</f>
        <v>870687.81</v>
      </c>
      <c r="E115" s="119">
        <f>E116+E119</f>
        <v>870687.81</v>
      </c>
      <c r="F115" s="119">
        <f aca="true" t="shared" si="8" ref="F115:F120">C115-E115</f>
        <v>840153332.19</v>
      </c>
      <c r="G115" s="119">
        <f>G116+G119</f>
        <v>870687.81</v>
      </c>
      <c r="H115" s="204">
        <f>H116+H119</f>
        <v>870687.81</v>
      </c>
      <c r="I115" s="205">
        <f>I116+I119</f>
        <v>0</v>
      </c>
      <c r="J115" s="105">
        <f t="shared" si="7"/>
        <v>840153332.19</v>
      </c>
      <c r="K115" s="241">
        <f>K116+K119</f>
        <v>870687.81</v>
      </c>
      <c r="L115" s="241"/>
      <c r="M115" s="50"/>
      <c r="N115" s="50"/>
      <c r="O115" s="50"/>
      <c r="P115" s="50"/>
      <c r="Q115" s="50"/>
    </row>
    <row r="116" spans="1:17" s="3" customFormat="1" ht="15.75" customHeight="1">
      <c r="A116" s="48" t="s">
        <v>23</v>
      </c>
      <c r="B116" s="120">
        <f>B117+B118</f>
        <v>841024020</v>
      </c>
      <c r="C116" s="120">
        <f>C117+C118</f>
        <v>841024020</v>
      </c>
      <c r="D116" s="130">
        <f>D117+D118</f>
        <v>870687.81</v>
      </c>
      <c r="E116" s="103">
        <f>E117+E118</f>
        <v>870687.81</v>
      </c>
      <c r="F116" s="103">
        <f t="shared" si="8"/>
        <v>840153332.19</v>
      </c>
      <c r="G116" s="120">
        <f>G117+G118</f>
        <v>870687.81</v>
      </c>
      <c r="H116" s="144">
        <f>H117+H118</f>
        <v>870687.81</v>
      </c>
      <c r="I116" s="145">
        <f>I117+I118</f>
        <v>0</v>
      </c>
      <c r="J116" s="103">
        <f aca="true" t="shared" si="9" ref="J116:J121">C116-H116</f>
        <v>840153332.19</v>
      </c>
      <c r="K116" s="230">
        <f>K117+K118</f>
        <v>870687.81</v>
      </c>
      <c r="L116" s="230"/>
      <c r="M116" s="50"/>
      <c r="N116" s="50"/>
      <c r="O116" s="50"/>
      <c r="P116" s="50"/>
      <c r="Q116" s="50"/>
    </row>
    <row r="117" spans="1:12" s="3" customFormat="1" ht="15.75" customHeight="1">
      <c r="A117" s="48" t="s">
        <v>24</v>
      </c>
      <c r="B117" s="120">
        <v>0</v>
      </c>
      <c r="C117" s="44">
        <v>0</v>
      </c>
      <c r="D117" s="130">
        <f>E117</f>
        <v>0</v>
      </c>
      <c r="E117" s="120">
        <v>0</v>
      </c>
      <c r="F117" s="103">
        <f t="shared" si="8"/>
        <v>0</v>
      </c>
      <c r="G117" s="120">
        <f>H117</f>
        <v>0</v>
      </c>
      <c r="H117" s="227">
        <v>0</v>
      </c>
      <c r="I117" s="228"/>
      <c r="J117" s="103">
        <f t="shared" si="9"/>
        <v>0</v>
      </c>
      <c r="K117" s="230">
        <v>0</v>
      </c>
      <c r="L117" s="230"/>
    </row>
    <row r="118" spans="1:12" s="3" customFormat="1" ht="15.75" customHeight="1">
      <c r="A118" s="48" t="s">
        <v>25</v>
      </c>
      <c r="B118" s="132">
        <v>841024020</v>
      </c>
      <c r="C118" s="132">
        <v>841024020</v>
      </c>
      <c r="D118" s="130">
        <f>E118-0</f>
        <v>870687.81</v>
      </c>
      <c r="E118" s="103">
        <v>870687.81</v>
      </c>
      <c r="F118" s="103">
        <f t="shared" si="8"/>
        <v>840153332.19</v>
      </c>
      <c r="G118" s="133">
        <f>H118-0</f>
        <v>870687.81</v>
      </c>
      <c r="H118" s="156">
        <v>870687.81</v>
      </c>
      <c r="I118" s="157"/>
      <c r="J118" s="103">
        <f>C118-H118</f>
        <v>840153332.19</v>
      </c>
      <c r="K118" s="230">
        <v>870687.81</v>
      </c>
      <c r="L118" s="230"/>
    </row>
    <row r="119" spans="1:12" s="3" customFormat="1" ht="15.75" customHeight="1">
      <c r="A119" s="48" t="s">
        <v>26</v>
      </c>
      <c r="B119" s="120">
        <f>B120+B121</f>
        <v>0</v>
      </c>
      <c r="C119" s="44">
        <f>C120+C121</f>
        <v>0</v>
      </c>
      <c r="D119" s="21">
        <f>D120+D121</f>
        <v>0</v>
      </c>
      <c r="E119" s="120">
        <f>E120+E121</f>
        <v>0</v>
      </c>
      <c r="F119" s="103">
        <f t="shared" si="8"/>
        <v>0</v>
      </c>
      <c r="G119" s="120">
        <f>G120+G121</f>
        <v>0</v>
      </c>
      <c r="H119" s="227">
        <f>H120+H121</f>
        <v>0</v>
      </c>
      <c r="I119" s="228">
        <f>I120+I121</f>
        <v>0</v>
      </c>
      <c r="J119" s="103">
        <f t="shared" si="9"/>
        <v>0</v>
      </c>
      <c r="K119" s="230">
        <f>K120+K121</f>
        <v>0</v>
      </c>
      <c r="L119" s="230"/>
    </row>
    <row r="120" spans="1:12" s="3" customFormat="1" ht="15.75" customHeight="1">
      <c r="A120" s="48" t="s">
        <v>24</v>
      </c>
      <c r="B120" s="120">
        <v>0</v>
      </c>
      <c r="C120" s="44">
        <v>0</v>
      </c>
      <c r="D120" s="21">
        <f>E120-0</f>
        <v>0</v>
      </c>
      <c r="E120" s="120">
        <v>0</v>
      </c>
      <c r="F120" s="103">
        <f t="shared" si="8"/>
        <v>0</v>
      </c>
      <c r="G120" s="120">
        <f>H120-0</f>
        <v>0</v>
      </c>
      <c r="H120" s="227">
        <v>0</v>
      </c>
      <c r="I120" s="228"/>
      <c r="J120" s="103">
        <f t="shared" si="9"/>
        <v>0</v>
      </c>
      <c r="K120" s="230">
        <v>0</v>
      </c>
      <c r="L120" s="230"/>
    </row>
    <row r="121" spans="1:12" s="3" customFormat="1" ht="15.75" customHeight="1">
      <c r="A121" s="48" t="s">
        <v>25</v>
      </c>
      <c r="B121" s="121">
        <v>0</v>
      </c>
      <c r="C121" s="52">
        <v>0</v>
      </c>
      <c r="D121" s="30">
        <f>E121-0</f>
        <v>0</v>
      </c>
      <c r="E121" s="124">
        <v>0</v>
      </c>
      <c r="F121" s="124">
        <v>0</v>
      </c>
      <c r="G121" s="126">
        <f>H121-0</f>
        <v>0</v>
      </c>
      <c r="H121" s="237">
        <v>0</v>
      </c>
      <c r="I121" s="238"/>
      <c r="J121" s="124">
        <f t="shared" si="9"/>
        <v>0</v>
      </c>
      <c r="K121" s="236">
        <v>0</v>
      </c>
      <c r="L121" s="236"/>
    </row>
    <row r="122" spans="1:13" s="3" customFormat="1" ht="15.75" customHeight="1">
      <c r="A122" s="49" t="s">
        <v>139</v>
      </c>
      <c r="B122" s="112">
        <f aca="true" t="shared" si="10" ref="B122:L122">B114+B115</f>
        <v>92916188583</v>
      </c>
      <c r="C122" s="123">
        <f>C114+C115</f>
        <v>94579351996.66</v>
      </c>
      <c r="D122" s="123">
        <f t="shared" si="10"/>
        <v>17034492390.11</v>
      </c>
      <c r="E122" s="123">
        <f t="shared" si="10"/>
        <v>17034492390.11</v>
      </c>
      <c r="F122" s="123">
        <f>F114+F115</f>
        <v>77544859606.55</v>
      </c>
      <c r="G122" s="123">
        <f t="shared" si="10"/>
        <v>11257285657.89</v>
      </c>
      <c r="H122" s="231">
        <f t="shared" si="10"/>
        <v>11257285657.89</v>
      </c>
      <c r="I122" s="232" t="e">
        <f t="shared" si="10"/>
        <v>#REF!</v>
      </c>
      <c r="J122" s="125">
        <f t="shared" si="10"/>
        <v>83322066338.77</v>
      </c>
      <c r="K122" s="233">
        <f t="shared" si="10"/>
        <v>10502805334.410002</v>
      </c>
      <c r="L122" s="234" t="e">
        <f t="shared" si="10"/>
        <v>#REF!</v>
      </c>
      <c r="M122" s="53"/>
    </row>
    <row r="123" spans="1:13" s="3" customFormat="1" ht="15.75" customHeight="1">
      <c r="A123" s="49" t="s">
        <v>64</v>
      </c>
      <c r="B123" s="137"/>
      <c r="C123" s="137"/>
      <c r="D123" s="137"/>
      <c r="E123" s="131">
        <v>0</v>
      </c>
      <c r="F123" s="137"/>
      <c r="G123" s="137"/>
      <c r="H123" s="239">
        <f>G90-H122</f>
        <v>5403983523.319996</v>
      </c>
      <c r="I123" s="240"/>
      <c r="J123" s="137"/>
      <c r="K123" s="233">
        <f>G90-K122</f>
        <v>6158463846.7999935</v>
      </c>
      <c r="L123" s="234"/>
      <c r="M123" s="25"/>
    </row>
    <row r="124" spans="1:12" s="3" customFormat="1" ht="15.75" customHeight="1">
      <c r="A124" s="54" t="s">
        <v>140</v>
      </c>
      <c r="B124" s="122">
        <f aca="true" t="shared" si="11" ref="B124:H124">B122+B123</f>
        <v>92916188583</v>
      </c>
      <c r="C124" s="123">
        <f t="shared" si="11"/>
        <v>94579351996.66</v>
      </c>
      <c r="D124" s="123">
        <f t="shared" si="11"/>
        <v>17034492390.11</v>
      </c>
      <c r="E124" s="123">
        <f t="shared" si="11"/>
        <v>17034492390.11</v>
      </c>
      <c r="F124" s="137"/>
      <c r="G124" s="118">
        <f t="shared" si="11"/>
        <v>11257285657.89</v>
      </c>
      <c r="H124" s="231">
        <f t="shared" si="11"/>
        <v>16661269181.209995</v>
      </c>
      <c r="I124" s="232"/>
      <c r="J124" s="137"/>
      <c r="K124" s="233">
        <f>K122+K123</f>
        <v>16661269181.209995</v>
      </c>
      <c r="L124" s="234"/>
    </row>
    <row r="125" spans="1:12" s="3" customFormat="1" ht="15.75" customHeight="1">
      <c r="A125" s="54" t="s">
        <v>81</v>
      </c>
      <c r="B125" s="141">
        <f>348245443</f>
        <v>348245443</v>
      </c>
      <c r="C125" s="142">
        <f>348245443</f>
        <v>348245443</v>
      </c>
      <c r="D125" s="137"/>
      <c r="E125" s="137"/>
      <c r="F125" s="136">
        <f>C125-E125</f>
        <v>348245443</v>
      </c>
      <c r="G125" s="137"/>
      <c r="H125" s="226"/>
      <c r="I125" s="226"/>
      <c r="J125" s="140">
        <f>C125-H125</f>
        <v>348245443</v>
      </c>
      <c r="K125" s="224"/>
      <c r="L125" s="225"/>
    </row>
    <row r="126" spans="1:12" ht="15">
      <c r="A126" s="55"/>
      <c r="B126" s="56"/>
      <c r="C126" s="56"/>
      <c r="D126" s="57"/>
      <c r="E126" s="57"/>
      <c r="F126" s="56"/>
      <c r="G126" s="57"/>
      <c r="H126" s="58"/>
      <c r="I126" s="58"/>
      <c r="J126" s="58"/>
      <c r="K126" s="58"/>
      <c r="L126" s="59" t="s">
        <v>90</v>
      </c>
    </row>
    <row r="127" spans="1:12" ht="15">
      <c r="A127" s="5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</row>
    <row r="128" spans="1:13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2" ht="15.75">
      <c r="A129" s="35"/>
      <c r="B129" s="36"/>
      <c r="C129" s="36"/>
      <c r="D129" s="37"/>
      <c r="E129" s="37"/>
      <c r="F129" s="36"/>
      <c r="G129" s="38"/>
      <c r="H129" s="39"/>
      <c r="I129" s="39"/>
      <c r="J129" s="39"/>
      <c r="K129" s="39"/>
      <c r="L129" s="40"/>
    </row>
    <row r="130" spans="1:12" ht="15.75">
      <c r="A130" s="35"/>
      <c r="B130" s="36"/>
      <c r="C130" s="36"/>
      <c r="D130" s="37"/>
      <c r="E130" s="37"/>
      <c r="F130" s="36"/>
      <c r="G130" s="38"/>
      <c r="H130" s="39"/>
      <c r="I130" s="39"/>
      <c r="J130" s="39"/>
      <c r="K130" s="39"/>
      <c r="L130" s="59" t="s">
        <v>30</v>
      </c>
    </row>
    <row r="131" spans="1:12" ht="16.5">
      <c r="A131" s="179" t="str">
        <f>A6</f>
        <v>GOVERNO DO ESTADO DO RIO DE JANEIRO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</row>
    <row r="132" spans="1:12" ht="16.5">
      <c r="A132" s="180" t="str">
        <f>A7</f>
        <v>RELATÓRIO RESUMIDO DA EXECUÇÃO ORÇAMENTÁRIA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</row>
    <row r="133" spans="1:12" ht="16.5">
      <c r="A133" s="229" t="str">
        <f>A8</f>
        <v>BALANÇO ORÇAMENTÁRIO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</row>
    <row r="134" spans="1:12" ht="16.5">
      <c r="A134" s="179" t="str">
        <f>A9</f>
        <v>ORÇAMENTOS FISCAL E DA SEGURIDADE SOCIAL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</row>
    <row r="135" spans="1:12" ht="16.5">
      <c r="A135" s="180" t="str">
        <f>A10</f>
        <v>JANEIRO A FEVEREIRO 2022/BIMESTRE JANEIRO - FEVEREIRO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</row>
    <row r="136" spans="1:12" ht="16.5">
      <c r="A136" s="60"/>
      <c r="B136" s="61"/>
      <c r="C136" s="84"/>
      <c r="D136" s="84"/>
      <c r="E136" s="84"/>
      <c r="F136" s="84"/>
      <c r="G136" s="84"/>
      <c r="H136" s="84"/>
      <c r="I136" s="84"/>
      <c r="J136" s="84"/>
      <c r="K136" s="84"/>
      <c r="L136" s="84"/>
    </row>
    <row r="137" spans="1:12" ht="15">
      <c r="A137" s="62"/>
      <c r="B137" s="62"/>
      <c r="C137" s="83"/>
      <c r="D137" s="83"/>
      <c r="E137" s="83"/>
      <c r="F137" s="83"/>
      <c r="G137" s="83"/>
      <c r="H137" s="83"/>
      <c r="I137" s="83"/>
      <c r="J137" s="63"/>
      <c r="K137" s="63"/>
      <c r="L137" s="102" t="str">
        <f>L12</f>
        <v>Emissão: 25/03/2022</v>
      </c>
    </row>
    <row r="138" spans="1:12" ht="15">
      <c r="A138" s="64" t="str">
        <f>A13</f>
        <v>RREO - Anexo 1 (LRF, Art. 52, inciso I, alíneas "a" e "b" do inciso II e §1º)</v>
      </c>
      <c r="B138" s="65"/>
      <c r="C138" s="101"/>
      <c r="D138" s="101"/>
      <c r="E138" s="101"/>
      <c r="F138" s="101"/>
      <c r="G138" s="101"/>
      <c r="H138" s="101"/>
      <c r="I138" s="63"/>
      <c r="J138" s="66"/>
      <c r="K138" s="67"/>
      <c r="L138" s="66">
        <v>1</v>
      </c>
    </row>
    <row r="139" spans="1:12" ht="15">
      <c r="A139" s="216" t="s">
        <v>4</v>
      </c>
      <c r="B139" s="217"/>
      <c r="C139" s="206" t="s">
        <v>66</v>
      </c>
      <c r="D139" s="79" t="s">
        <v>80</v>
      </c>
      <c r="E139" s="209" t="s">
        <v>3</v>
      </c>
      <c r="F139" s="210"/>
      <c r="G139" s="210"/>
      <c r="H139" s="210"/>
      <c r="I139" s="211"/>
      <c r="J139" s="212" t="s">
        <v>67</v>
      </c>
      <c r="K139" s="235"/>
      <c r="L139" s="235"/>
    </row>
    <row r="140" spans="1:12" ht="15">
      <c r="A140" s="218"/>
      <c r="B140" s="219"/>
      <c r="C140" s="207"/>
      <c r="D140" s="80" t="s">
        <v>6</v>
      </c>
      <c r="E140" s="79" t="s">
        <v>7</v>
      </c>
      <c r="F140" s="81" t="s">
        <v>8</v>
      </c>
      <c r="G140" s="212" t="s">
        <v>9</v>
      </c>
      <c r="H140" s="213"/>
      <c r="I140" s="81" t="s">
        <v>8</v>
      </c>
      <c r="J140" s="214"/>
      <c r="K140" s="215"/>
      <c r="L140" s="215"/>
    </row>
    <row r="141" spans="1:12" ht="15">
      <c r="A141" s="220"/>
      <c r="B141" s="221"/>
      <c r="C141" s="208"/>
      <c r="D141" s="82" t="s">
        <v>10</v>
      </c>
      <c r="E141" s="82" t="s">
        <v>11</v>
      </c>
      <c r="F141" s="82" t="s">
        <v>12</v>
      </c>
      <c r="G141" s="197" t="s">
        <v>68</v>
      </c>
      <c r="H141" s="198"/>
      <c r="I141" s="82" t="s">
        <v>13</v>
      </c>
      <c r="J141" s="197" t="s">
        <v>14</v>
      </c>
      <c r="K141" s="199"/>
      <c r="L141" s="199"/>
    </row>
    <row r="142" spans="1:12" ht="15">
      <c r="A142" s="200" t="s">
        <v>51</v>
      </c>
      <c r="B142" s="201"/>
      <c r="C142" s="104">
        <f>C143+C183</f>
        <v>5479454544</v>
      </c>
      <c r="D142" s="105">
        <f>D143+D183</f>
        <v>5479454544</v>
      </c>
      <c r="E142" s="106">
        <f>E143+E183</f>
        <v>733956950.47</v>
      </c>
      <c r="F142" s="16">
        <f aca="true" t="shared" si="12" ref="F142:F148">(E142/D142)*100</f>
        <v>13.394708261129432</v>
      </c>
      <c r="G142" s="202">
        <f>G143+G183</f>
        <v>733956950.47</v>
      </c>
      <c r="H142" s="203"/>
      <c r="I142" s="16">
        <f>(G142/D142)*100</f>
        <v>13.394708261129432</v>
      </c>
      <c r="J142" s="204">
        <f aca="true" t="shared" si="13" ref="J142:J157">D142-G142</f>
        <v>4745497593.53</v>
      </c>
      <c r="K142" s="205"/>
      <c r="L142" s="205"/>
    </row>
    <row r="143" spans="1:12" ht="15">
      <c r="A143" s="169" t="s">
        <v>31</v>
      </c>
      <c r="B143" s="169"/>
      <c r="C143" s="107">
        <f>C144+C148+C153+C161+C162+C163+C169+C178</f>
        <v>5479454544</v>
      </c>
      <c r="D143" s="108">
        <f>D144+D148+D153+D161+D162+D163+D169+D178</f>
        <v>5479454544</v>
      </c>
      <c r="E143" s="106">
        <f>E144+E148+E153+E161+E162+E163+E169+E178</f>
        <v>733938363.1800001</v>
      </c>
      <c r="F143" s="18">
        <f t="shared" si="12"/>
        <v>13.394369043241033</v>
      </c>
      <c r="G143" s="195">
        <f>G144+G148+G153+G161+G162+G163+G169+G178</f>
        <v>733938363.1800001</v>
      </c>
      <c r="H143" s="196"/>
      <c r="I143" s="18">
        <f>(G143/D143)*100</f>
        <v>13.394369043241033</v>
      </c>
      <c r="J143" s="188">
        <f t="shared" si="13"/>
        <v>4745516180.82</v>
      </c>
      <c r="K143" s="189"/>
      <c r="L143" s="189"/>
    </row>
    <row r="144" spans="1:12" ht="15">
      <c r="A144" s="161" t="s">
        <v>127</v>
      </c>
      <c r="B144" s="161"/>
      <c r="C144" s="109">
        <f>C145+C146+C147</f>
        <v>0</v>
      </c>
      <c r="D144" s="103">
        <f>D145+D146+D147</f>
        <v>0</v>
      </c>
      <c r="E144" s="110">
        <f>E145+E146+E147</f>
        <v>0</v>
      </c>
      <c r="F144" s="23">
        <v>0</v>
      </c>
      <c r="G144" s="190">
        <f>G145+G146+G147</f>
        <v>0</v>
      </c>
      <c r="H144" s="191" t="e">
        <f>H145+H146+#REF!</f>
        <v>#REF!</v>
      </c>
      <c r="I144" s="23">
        <v>0</v>
      </c>
      <c r="J144" s="144">
        <f t="shared" si="13"/>
        <v>0</v>
      </c>
      <c r="K144" s="145"/>
      <c r="L144" s="145"/>
    </row>
    <row r="145" spans="1:12" ht="15">
      <c r="A145" s="161" t="s">
        <v>32</v>
      </c>
      <c r="B145" s="161"/>
      <c r="C145" s="109">
        <v>0</v>
      </c>
      <c r="D145" s="103">
        <v>0</v>
      </c>
      <c r="E145" s="110">
        <f>G145</f>
        <v>0</v>
      </c>
      <c r="F145" s="23">
        <v>0</v>
      </c>
      <c r="G145" s="146">
        <v>0</v>
      </c>
      <c r="H145" s="147"/>
      <c r="I145" s="23">
        <v>0</v>
      </c>
      <c r="J145" s="144">
        <f t="shared" si="13"/>
        <v>0</v>
      </c>
      <c r="K145" s="145"/>
      <c r="L145" s="145"/>
    </row>
    <row r="146" spans="1:12" ht="15">
      <c r="A146" s="161" t="s">
        <v>33</v>
      </c>
      <c r="B146" s="161"/>
      <c r="C146" s="109">
        <v>0</v>
      </c>
      <c r="D146" s="103">
        <v>0</v>
      </c>
      <c r="E146" s="110">
        <f>G146</f>
        <v>0</v>
      </c>
      <c r="F146" s="23">
        <v>0</v>
      </c>
      <c r="G146" s="146">
        <v>0</v>
      </c>
      <c r="H146" s="147"/>
      <c r="I146" s="23">
        <v>0</v>
      </c>
      <c r="J146" s="144">
        <f t="shared" si="13"/>
        <v>0</v>
      </c>
      <c r="K146" s="145"/>
      <c r="L146" s="145"/>
    </row>
    <row r="147" spans="1:12" ht="15">
      <c r="A147" s="194" t="s">
        <v>129</v>
      </c>
      <c r="B147" s="194"/>
      <c r="C147" s="109">
        <v>0</v>
      </c>
      <c r="D147" s="103">
        <v>0</v>
      </c>
      <c r="E147" s="110">
        <f>G147</f>
        <v>0</v>
      </c>
      <c r="F147" s="23">
        <v>0</v>
      </c>
      <c r="G147" s="146">
        <v>0</v>
      </c>
      <c r="H147" s="147"/>
      <c r="I147" s="23">
        <v>0</v>
      </c>
      <c r="J147" s="144">
        <f>D147-G147</f>
        <v>0</v>
      </c>
      <c r="K147" s="145"/>
      <c r="L147" s="145"/>
    </row>
    <row r="148" spans="1:12" ht="15">
      <c r="A148" s="161" t="s">
        <v>132</v>
      </c>
      <c r="B148" s="161"/>
      <c r="C148" s="109">
        <f>C150+C149+C151+C152</f>
        <v>3117957389</v>
      </c>
      <c r="D148" s="103">
        <f>D150+D149+D151+D152</f>
        <v>3117957389</v>
      </c>
      <c r="E148" s="110">
        <f>E150+E149+E151+E152</f>
        <v>523847527.62</v>
      </c>
      <c r="F148" s="23">
        <f t="shared" si="12"/>
        <v>16.80098417855575</v>
      </c>
      <c r="G148" s="190">
        <f>G149+G150+G151+G152</f>
        <v>523847527.62</v>
      </c>
      <c r="H148" s="191"/>
      <c r="I148" s="23">
        <f>(G148/D148)*100</f>
        <v>16.80098417855575</v>
      </c>
      <c r="J148" s="144">
        <f t="shared" si="13"/>
        <v>2594109861.38</v>
      </c>
      <c r="K148" s="145"/>
      <c r="L148" s="145"/>
    </row>
    <row r="149" spans="1:12" ht="15">
      <c r="A149" s="161" t="s">
        <v>34</v>
      </c>
      <c r="B149" s="161"/>
      <c r="C149" s="109">
        <v>3117957389</v>
      </c>
      <c r="D149" s="103">
        <v>3117957389</v>
      </c>
      <c r="E149" s="110">
        <f>G149-0</f>
        <v>523847527.62</v>
      </c>
      <c r="F149" s="23">
        <f aca="true" t="shared" si="14" ref="F149:F154">(E149/D149)*100</f>
        <v>16.80098417855575</v>
      </c>
      <c r="G149" s="146">
        <v>523847527.62</v>
      </c>
      <c r="H149" s="147"/>
      <c r="I149" s="23">
        <f>(G149/D149)*100</f>
        <v>16.80098417855575</v>
      </c>
      <c r="J149" s="144">
        <f t="shared" si="13"/>
        <v>2594109861.38</v>
      </c>
      <c r="K149" s="145"/>
      <c r="L149" s="145"/>
    </row>
    <row r="150" spans="1:12" ht="15">
      <c r="A150" s="161" t="s">
        <v>89</v>
      </c>
      <c r="B150" s="161"/>
      <c r="C150" s="109">
        <v>0</v>
      </c>
      <c r="D150" s="103">
        <v>0</v>
      </c>
      <c r="E150" s="110">
        <f>G150</f>
        <v>0</v>
      </c>
      <c r="F150" s="23">
        <v>0</v>
      </c>
      <c r="G150" s="146">
        <v>0</v>
      </c>
      <c r="H150" s="147"/>
      <c r="I150" s="23">
        <v>0</v>
      </c>
      <c r="J150" s="144">
        <f t="shared" si="13"/>
        <v>0</v>
      </c>
      <c r="K150" s="145"/>
      <c r="L150" s="145"/>
    </row>
    <row r="151" spans="1:12" ht="15">
      <c r="A151" s="161" t="s">
        <v>107</v>
      </c>
      <c r="B151" s="161"/>
      <c r="C151" s="109">
        <v>0</v>
      </c>
      <c r="D151" s="103">
        <v>0</v>
      </c>
      <c r="E151" s="110">
        <f>G151</f>
        <v>0</v>
      </c>
      <c r="F151" s="23">
        <v>0</v>
      </c>
      <c r="G151" s="146">
        <v>0</v>
      </c>
      <c r="H151" s="147"/>
      <c r="I151" s="23">
        <v>0</v>
      </c>
      <c r="J151" s="156">
        <f t="shared" si="13"/>
        <v>0</v>
      </c>
      <c r="K151" s="157"/>
      <c r="L151" s="157"/>
    </row>
    <row r="152" spans="1:12" ht="15">
      <c r="A152" s="161" t="s">
        <v>108</v>
      </c>
      <c r="B152" s="161"/>
      <c r="C152" s="109">
        <v>0</v>
      </c>
      <c r="D152" s="103">
        <v>0</v>
      </c>
      <c r="E152" s="110">
        <f>G152</f>
        <v>0</v>
      </c>
      <c r="F152" s="23">
        <v>0</v>
      </c>
      <c r="G152" s="146">
        <v>0</v>
      </c>
      <c r="H152" s="147"/>
      <c r="I152" s="23">
        <v>0</v>
      </c>
      <c r="J152" s="156">
        <f t="shared" si="13"/>
        <v>0</v>
      </c>
      <c r="K152" s="157"/>
      <c r="L152" s="157"/>
    </row>
    <row r="153" spans="1:12" ht="15">
      <c r="A153" s="161" t="s">
        <v>35</v>
      </c>
      <c r="B153" s="161"/>
      <c r="C153" s="109">
        <f>SUM(C154:C160)</f>
        <v>14838478</v>
      </c>
      <c r="D153" s="103">
        <f>SUM(D154:D160)</f>
        <v>14838478</v>
      </c>
      <c r="E153" s="110">
        <f>SUM(E154:E160)</f>
        <v>3222089.47</v>
      </c>
      <c r="F153" s="23">
        <f t="shared" si="14"/>
        <v>21.714420239056864</v>
      </c>
      <c r="G153" s="190">
        <f>SUM(G154:H160)</f>
        <v>3222089.47</v>
      </c>
      <c r="H153" s="191">
        <f>SUM(H154:H160)</f>
        <v>0</v>
      </c>
      <c r="I153" s="23">
        <f>(G153/D153)*100</f>
        <v>21.714420239056864</v>
      </c>
      <c r="J153" s="144">
        <f t="shared" si="13"/>
        <v>11616388.53</v>
      </c>
      <c r="K153" s="145"/>
      <c r="L153" s="145"/>
    </row>
    <row r="154" spans="1:12" ht="15">
      <c r="A154" s="161" t="s">
        <v>109</v>
      </c>
      <c r="B154" s="161"/>
      <c r="C154" s="109">
        <v>14838478</v>
      </c>
      <c r="D154" s="103">
        <v>14838478</v>
      </c>
      <c r="E154" s="110">
        <f>G154-0</f>
        <v>3222089.47</v>
      </c>
      <c r="F154" s="23">
        <f t="shared" si="14"/>
        <v>21.714420239056864</v>
      </c>
      <c r="G154" s="146">
        <v>3222089.47</v>
      </c>
      <c r="H154" s="147"/>
      <c r="I154" s="23">
        <f>(G154/D154)*100</f>
        <v>21.714420239056864</v>
      </c>
      <c r="J154" s="144">
        <f t="shared" si="13"/>
        <v>11616388.53</v>
      </c>
      <c r="K154" s="145"/>
      <c r="L154" s="145"/>
    </row>
    <row r="155" spans="1:12" ht="15">
      <c r="A155" s="161" t="s">
        <v>110</v>
      </c>
      <c r="B155" s="161"/>
      <c r="C155" s="109">
        <v>0</v>
      </c>
      <c r="D155" s="103">
        <v>0</v>
      </c>
      <c r="E155" s="110">
        <f aca="true" t="shared" si="15" ref="E155:E162">G155</f>
        <v>0</v>
      </c>
      <c r="F155" s="23">
        <v>0</v>
      </c>
      <c r="G155" s="146">
        <v>0</v>
      </c>
      <c r="H155" s="147"/>
      <c r="I155" s="23">
        <v>0</v>
      </c>
      <c r="J155" s="144">
        <f t="shared" si="13"/>
        <v>0</v>
      </c>
      <c r="K155" s="145"/>
      <c r="L155" s="145"/>
    </row>
    <row r="156" spans="1:12" ht="15">
      <c r="A156" s="161" t="s">
        <v>113</v>
      </c>
      <c r="B156" s="161"/>
      <c r="C156" s="109">
        <v>0</v>
      </c>
      <c r="D156" s="103">
        <v>0</v>
      </c>
      <c r="E156" s="110">
        <f t="shared" si="15"/>
        <v>0</v>
      </c>
      <c r="F156" s="23">
        <v>0</v>
      </c>
      <c r="G156" s="146">
        <v>0</v>
      </c>
      <c r="H156" s="147"/>
      <c r="I156" s="23">
        <v>0</v>
      </c>
      <c r="J156" s="144">
        <f t="shared" si="13"/>
        <v>0</v>
      </c>
      <c r="K156" s="145"/>
      <c r="L156" s="145"/>
    </row>
    <row r="157" spans="1:12" ht="15">
      <c r="A157" s="161" t="s">
        <v>111</v>
      </c>
      <c r="B157" s="161"/>
      <c r="C157" s="109">
        <v>0</v>
      </c>
      <c r="D157" s="103">
        <v>0</v>
      </c>
      <c r="E157" s="110">
        <f t="shared" si="15"/>
        <v>0</v>
      </c>
      <c r="F157" s="23">
        <v>0</v>
      </c>
      <c r="G157" s="146">
        <v>0</v>
      </c>
      <c r="H157" s="147"/>
      <c r="I157" s="23">
        <v>0</v>
      </c>
      <c r="J157" s="144">
        <f t="shared" si="13"/>
        <v>0</v>
      </c>
      <c r="K157" s="145"/>
      <c r="L157" s="145"/>
    </row>
    <row r="158" spans="1:12" ht="15" customHeight="1">
      <c r="A158" s="161" t="s">
        <v>112</v>
      </c>
      <c r="B158" s="161"/>
      <c r="C158" s="109">
        <v>0</v>
      </c>
      <c r="D158" s="103">
        <v>0</v>
      </c>
      <c r="E158" s="110">
        <f t="shared" si="15"/>
        <v>0</v>
      </c>
      <c r="F158" s="23">
        <v>0</v>
      </c>
      <c r="G158" s="146">
        <v>0</v>
      </c>
      <c r="H158" s="147"/>
      <c r="I158" s="23">
        <v>0</v>
      </c>
      <c r="J158" s="144">
        <f aca="true" t="shared" si="16" ref="J158:J177">D158-G158</f>
        <v>0</v>
      </c>
      <c r="K158" s="145"/>
      <c r="L158" s="145"/>
    </row>
    <row r="159" spans="1:12" ht="15">
      <c r="A159" s="161" t="s">
        <v>115</v>
      </c>
      <c r="B159" s="161"/>
      <c r="C159" s="109">
        <v>0</v>
      </c>
      <c r="D159" s="103">
        <v>0</v>
      </c>
      <c r="E159" s="110">
        <f t="shared" si="15"/>
        <v>0</v>
      </c>
      <c r="F159" s="23">
        <v>0</v>
      </c>
      <c r="G159" s="146">
        <v>0</v>
      </c>
      <c r="H159" s="147"/>
      <c r="I159" s="23">
        <v>0</v>
      </c>
      <c r="J159" s="144">
        <f t="shared" si="16"/>
        <v>0</v>
      </c>
      <c r="K159" s="145"/>
      <c r="L159" s="145"/>
    </row>
    <row r="160" spans="1:12" ht="15">
      <c r="A160" s="161" t="s">
        <v>114</v>
      </c>
      <c r="B160" s="161"/>
      <c r="C160" s="109">
        <v>0</v>
      </c>
      <c r="D160" s="103">
        <v>0</v>
      </c>
      <c r="E160" s="110">
        <f t="shared" si="15"/>
        <v>0</v>
      </c>
      <c r="F160" s="23">
        <v>0</v>
      </c>
      <c r="G160" s="146">
        <v>0</v>
      </c>
      <c r="H160" s="147"/>
      <c r="I160" s="23">
        <v>0</v>
      </c>
      <c r="J160" s="144">
        <f t="shared" si="16"/>
        <v>0</v>
      </c>
      <c r="K160" s="145"/>
      <c r="L160" s="145"/>
    </row>
    <row r="161" spans="1:12" ht="15">
      <c r="A161" s="161" t="s">
        <v>36</v>
      </c>
      <c r="B161" s="161"/>
      <c r="C161" s="109">
        <v>0</v>
      </c>
      <c r="D161" s="103">
        <v>0</v>
      </c>
      <c r="E161" s="110">
        <f t="shared" si="15"/>
        <v>0</v>
      </c>
      <c r="F161" s="23">
        <v>0</v>
      </c>
      <c r="G161" s="190">
        <v>0</v>
      </c>
      <c r="H161" s="191"/>
      <c r="I161" s="23">
        <v>0</v>
      </c>
      <c r="J161" s="144">
        <f t="shared" si="16"/>
        <v>0</v>
      </c>
      <c r="K161" s="145"/>
      <c r="L161" s="145"/>
    </row>
    <row r="162" spans="1:12" ht="15">
      <c r="A162" s="161" t="s">
        <v>37</v>
      </c>
      <c r="B162" s="161"/>
      <c r="C162" s="109">
        <v>0</v>
      </c>
      <c r="D162" s="103">
        <v>0</v>
      </c>
      <c r="E162" s="110">
        <f t="shared" si="15"/>
        <v>0</v>
      </c>
      <c r="F162" s="23">
        <v>0</v>
      </c>
      <c r="G162" s="190">
        <v>0</v>
      </c>
      <c r="H162" s="191"/>
      <c r="I162" s="23">
        <v>0</v>
      </c>
      <c r="J162" s="144">
        <f t="shared" si="16"/>
        <v>0</v>
      </c>
      <c r="K162" s="145"/>
      <c r="L162" s="145"/>
    </row>
    <row r="163" spans="1:12" ht="15">
      <c r="A163" s="161" t="s">
        <v>38</v>
      </c>
      <c r="B163" s="161"/>
      <c r="C163" s="109">
        <f>SUM(C164:C168)</f>
        <v>1517539893</v>
      </c>
      <c r="D163" s="103">
        <f>SUM(D164:D168)</f>
        <v>1517539893</v>
      </c>
      <c r="E163" s="110">
        <f>SUM(E164:E168)</f>
        <v>141128152.71</v>
      </c>
      <c r="F163" s="23">
        <f aca="true" t="shared" si="17" ref="F163:F171">(E163/D163)*100</f>
        <v>9.299798533204031</v>
      </c>
      <c r="G163" s="190">
        <f>SUM(G164:H168)</f>
        <v>141128152.71</v>
      </c>
      <c r="H163" s="191"/>
      <c r="I163" s="23">
        <f aca="true" t="shared" si="18" ref="I163:I171">(G163/D163)*100</f>
        <v>9.299798533204031</v>
      </c>
      <c r="J163" s="144">
        <f t="shared" si="16"/>
        <v>1376411740.29</v>
      </c>
      <c r="K163" s="145"/>
      <c r="L163" s="145"/>
    </row>
    <row r="164" spans="1:12" ht="15">
      <c r="A164" s="161" t="s">
        <v>102</v>
      </c>
      <c r="B164" s="161"/>
      <c r="C164" s="109">
        <v>323832</v>
      </c>
      <c r="D164" s="103">
        <v>323832</v>
      </c>
      <c r="E164" s="110">
        <f>G164-0</f>
        <v>2771537.23</v>
      </c>
      <c r="F164" s="23">
        <f t="shared" si="17"/>
        <v>855.8565027545146</v>
      </c>
      <c r="G164" s="146">
        <v>2771537.23</v>
      </c>
      <c r="H164" s="147"/>
      <c r="I164" s="23">
        <f t="shared" si="18"/>
        <v>855.8565027545146</v>
      </c>
      <c r="J164" s="144">
        <f t="shared" si="16"/>
        <v>-2447705.23</v>
      </c>
      <c r="K164" s="145"/>
      <c r="L164" s="145"/>
    </row>
    <row r="165" spans="1:12" ht="15">
      <c r="A165" s="161" t="s">
        <v>103</v>
      </c>
      <c r="B165" s="161"/>
      <c r="C165" s="109">
        <v>0</v>
      </c>
      <c r="D165" s="103">
        <v>0</v>
      </c>
      <c r="E165" s="110">
        <f>G165</f>
        <v>0</v>
      </c>
      <c r="F165" s="23">
        <v>0</v>
      </c>
      <c r="G165" s="146">
        <v>0</v>
      </c>
      <c r="H165" s="147"/>
      <c r="I165" s="23">
        <v>0</v>
      </c>
      <c r="J165" s="156">
        <f t="shared" si="16"/>
        <v>0</v>
      </c>
      <c r="K165" s="157"/>
      <c r="L165" s="157"/>
    </row>
    <row r="166" spans="1:12" ht="15">
      <c r="A166" s="161" t="s">
        <v>104</v>
      </c>
      <c r="B166" s="161"/>
      <c r="C166" s="109">
        <v>0</v>
      </c>
      <c r="D166" s="103">
        <v>0</v>
      </c>
      <c r="E166" s="110">
        <f>G166-0</f>
        <v>108975125.81</v>
      </c>
      <c r="F166" s="23" t="e">
        <f t="shared" si="17"/>
        <v>#DIV/0!</v>
      </c>
      <c r="G166" s="146">
        <v>108975125.81</v>
      </c>
      <c r="H166" s="147"/>
      <c r="I166" s="23" t="e">
        <f t="shared" si="18"/>
        <v>#DIV/0!</v>
      </c>
      <c r="J166" s="156">
        <f t="shared" si="16"/>
        <v>-108975125.81</v>
      </c>
      <c r="K166" s="157"/>
      <c r="L166" s="157"/>
    </row>
    <row r="167" spans="1:12" ht="15">
      <c r="A167" s="161" t="s">
        <v>105</v>
      </c>
      <c r="B167" s="161"/>
      <c r="C167" s="109">
        <v>0</v>
      </c>
      <c r="D167" s="103">
        <v>0</v>
      </c>
      <c r="E167" s="110">
        <f>G167</f>
        <v>0</v>
      </c>
      <c r="F167" s="23">
        <v>0</v>
      </c>
      <c r="G167" s="146">
        <v>0</v>
      </c>
      <c r="H167" s="147"/>
      <c r="I167" s="23">
        <v>0</v>
      </c>
      <c r="J167" s="156">
        <f t="shared" si="16"/>
        <v>0</v>
      </c>
      <c r="K167" s="157"/>
      <c r="L167" s="157"/>
    </row>
    <row r="168" spans="1:12" ht="15">
      <c r="A168" s="161" t="s">
        <v>106</v>
      </c>
      <c r="B168" s="161"/>
      <c r="C168" s="109">
        <v>1517216061</v>
      </c>
      <c r="D168" s="103">
        <v>1517216061</v>
      </c>
      <c r="E168" s="110">
        <f>G168-0</f>
        <v>29381489.67</v>
      </c>
      <c r="F168" s="23">
        <f t="shared" si="17"/>
        <v>1.936539588872702</v>
      </c>
      <c r="G168" s="146">
        <v>29381489.67</v>
      </c>
      <c r="H168" s="147"/>
      <c r="I168" s="23">
        <f t="shared" si="18"/>
        <v>1.936539588872702</v>
      </c>
      <c r="J168" s="156">
        <f t="shared" si="16"/>
        <v>1487834571.33</v>
      </c>
      <c r="K168" s="157"/>
      <c r="L168" s="157"/>
    </row>
    <row r="169" spans="1:12" ht="15">
      <c r="A169" s="161" t="s">
        <v>39</v>
      </c>
      <c r="B169" s="161"/>
      <c r="C169" s="109">
        <f>SUM(C170:C177)</f>
        <v>118554828</v>
      </c>
      <c r="D169" s="103">
        <f>SUM(D170:D177)</f>
        <v>118554828</v>
      </c>
      <c r="E169" s="110">
        <f>SUM(E170:E177)</f>
        <v>0</v>
      </c>
      <c r="F169" s="23">
        <f t="shared" si="17"/>
        <v>0</v>
      </c>
      <c r="G169" s="190">
        <f>SUM(G170:H177)</f>
        <v>0</v>
      </c>
      <c r="H169" s="191">
        <f>SUM(H170:H174)</f>
        <v>0</v>
      </c>
      <c r="I169" s="23">
        <f t="shared" si="18"/>
        <v>0</v>
      </c>
      <c r="J169" s="144">
        <f t="shared" si="16"/>
        <v>118554828</v>
      </c>
      <c r="K169" s="145"/>
      <c r="L169" s="145"/>
    </row>
    <row r="170" spans="1:12" ht="15">
      <c r="A170" s="161" t="s">
        <v>97</v>
      </c>
      <c r="B170" s="161"/>
      <c r="C170" s="109">
        <v>0</v>
      </c>
      <c r="D170" s="103">
        <v>0</v>
      </c>
      <c r="E170" s="110">
        <f aca="true" t="shared" si="19" ref="E170:E177">G170</f>
        <v>0</v>
      </c>
      <c r="F170" s="23">
        <v>0</v>
      </c>
      <c r="G170" s="146">
        <v>0</v>
      </c>
      <c r="H170" s="147"/>
      <c r="I170" s="23">
        <v>0</v>
      </c>
      <c r="J170" s="144">
        <f t="shared" si="16"/>
        <v>0</v>
      </c>
      <c r="K170" s="145"/>
      <c r="L170" s="145"/>
    </row>
    <row r="171" spans="1:12" ht="15">
      <c r="A171" s="161" t="s">
        <v>98</v>
      </c>
      <c r="B171" s="161"/>
      <c r="C171" s="109">
        <v>118554828</v>
      </c>
      <c r="D171" s="103">
        <v>118554828</v>
      </c>
      <c r="E171" s="110">
        <f>G171-0</f>
        <v>0</v>
      </c>
      <c r="F171" s="23">
        <f t="shared" si="17"/>
        <v>0</v>
      </c>
      <c r="G171" s="146">
        <v>0</v>
      </c>
      <c r="H171" s="147"/>
      <c r="I171" s="23">
        <f t="shared" si="18"/>
        <v>0</v>
      </c>
      <c r="J171" s="144">
        <f t="shared" si="16"/>
        <v>118554828</v>
      </c>
      <c r="K171" s="145"/>
      <c r="L171" s="145"/>
    </row>
    <row r="172" spans="1:12" ht="15">
      <c r="A172" s="161" t="s">
        <v>99</v>
      </c>
      <c r="B172" s="161"/>
      <c r="C172" s="109">
        <v>0</v>
      </c>
      <c r="D172" s="103">
        <v>0</v>
      </c>
      <c r="E172" s="110">
        <f t="shared" si="19"/>
        <v>0</v>
      </c>
      <c r="F172" s="23">
        <v>0</v>
      </c>
      <c r="G172" s="146">
        <v>0</v>
      </c>
      <c r="H172" s="147"/>
      <c r="I172" s="23">
        <v>0</v>
      </c>
      <c r="J172" s="144">
        <f t="shared" si="16"/>
        <v>0</v>
      </c>
      <c r="K172" s="145"/>
      <c r="L172" s="145"/>
    </row>
    <row r="173" spans="1:12" ht="15">
      <c r="A173" s="161" t="s">
        <v>40</v>
      </c>
      <c r="B173" s="161"/>
      <c r="C173" s="109">
        <v>0</v>
      </c>
      <c r="D173" s="103">
        <v>0</v>
      </c>
      <c r="E173" s="110">
        <f t="shared" si="19"/>
        <v>0</v>
      </c>
      <c r="F173" s="23">
        <v>0</v>
      </c>
      <c r="G173" s="146">
        <v>0</v>
      </c>
      <c r="H173" s="147"/>
      <c r="I173" s="23">
        <v>0</v>
      </c>
      <c r="J173" s="144">
        <f t="shared" si="16"/>
        <v>0</v>
      </c>
      <c r="K173" s="145"/>
      <c r="L173" s="145"/>
    </row>
    <row r="174" spans="1:12" ht="15">
      <c r="A174" s="161" t="s">
        <v>82</v>
      </c>
      <c r="B174" s="161"/>
      <c r="C174" s="109">
        <v>0</v>
      </c>
      <c r="D174" s="103">
        <v>0</v>
      </c>
      <c r="E174" s="110">
        <f t="shared" si="19"/>
        <v>0</v>
      </c>
      <c r="F174" s="23">
        <v>0</v>
      </c>
      <c r="G174" s="146">
        <v>0</v>
      </c>
      <c r="H174" s="147"/>
      <c r="I174" s="23">
        <v>0</v>
      </c>
      <c r="J174" s="144">
        <f t="shared" si="16"/>
        <v>0</v>
      </c>
      <c r="K174" s="145"/>
      <c r="L174" s="145"/>
    </row>
    <row r="175" spans="1:12" ht="15">
      <c r="A175" s="161" t="s">
        <v>41</v>
      </c>
      <c r="B175" s="161"/>
      <c r="C175" s="109">
        <v>0</v>
      </c>
      <c r="D175" s="103">
        <v>0</v>
      </c>
      <c r="E175" s="110">
        <f t="shared" si="19"/>
        <v>0</v>
      </c>
      <c r="F175" s="23">
        <v>0</v>
      </c>
      <c r="G175" s="146">
        <v>0</v>
      </c>
      <c r="H175" s="147"/>
      <c r="I175" s="23">
        <v>0</v>
      </c>
      <c r="J175" s="156">
        <f t="shared" si="16"/>
        <v>0</v>
      </c>
      <c r="K175" s="157"/>
      <c r="L175" s="157"/>
    </row>
    <row r="176" spans="1:12" ht="15">
      <c r="A176" s="161" t="s">
        <v>100</v>
      </c>
      <c r="B176" s="161"/>
      <c r="C176" s="109">
        <v>0</v>
      </c>
      <c r="D176" s="103">
        <v>0</v>
      </c>
      <c r="E176" s="110">
        <f t="shared" si="19"/>
        <v>0</v>
      </c>
      <c r="F176" s="23">
        <v>0</v>
      </c>
      <c r="G176" s="146">
        <v>0</v>
      </c>
      <c r="H176" s="147"/>
      <c r="I176" s="23">
        <v>0</v>
      </c>
      <c r="J176" s="156">
        <f t="shared" si="16"/>
        <v>0</v>
      </c>
      <c r="K176" s="157"/>
      <c r="L176" s="157"/>
    </row>
    <row r="177" spans="1:12" ht="15">
      <c r="A177" s="161" t="s">
        <v>101</v>
      </c>
      <c r="B177" s="161"/>
      <c r="C177" s="109">
        <v>0</v>
      </c>
      <c r="D177" s="103">
        <v>0</v>
      </c>
      <c r="E177" s="110">
        <f t="shared" si="19"/>
        <v>0</v>
      </c>
      <c r="F177" s="23">
        <v>0</v>
      </c>
      <c r="G177" s="146">
        <v>0</v>
      </c>
      <c r="H177" s="147"/>
      <c r="I177" s="23">
        <v>0</v>
      </c>
      <c r="J177" s="156">
        <f t="shared" si="16"/>
        <v>0</v>
      </c>
      <c r="K177" s="157"/>
      <c r="L177" s="157"/>
    </row>
    <row r="178" spans="1:12" ht="15">
      <c r="A178" s="161" t="s">
        <v>42</v>
      </c>
      <c r="B178" s="161"/>
      <c r="C178" s="109">
        <f>SUM(C179:C182)</f>
        <v>710563956</v>
      </c>
      <c r="D178" s="103">
        <f>SUM(D179:D182)</f>
        <v>710563956</v>
      </c>
      <c r="E178" s="110">
        <f>SUM(E179:E182)</f>
        <v>65740593.38</v>
      </c>
      <c r="F178" s="23">
        <f>(E178/D178)*100</f>
        <v>9.251889689152767</v>
      </c>
      <c r="G178" s="158">
        <f>SUM(G179:H182)</f>
        <v>65740593.38</v>
      </c>
      <c r="H178" s="159">
        <f>SUM(H179:H182)</f>
        <v>0</v>
      </c>
      <c r="I178" s="23">
        <f>(G178/D178)*100</f>
        <v>9.251889689152767</v>
      </c>
      <c r="J178" s="144">
        <f>D178-G178</f>
        <v>644823362.62</v>
      </c>
      <c r="K178" s="145"/>
      <c r="L178" s="145"/>
    </row>
    <row r="179" spans="1:12" ht="15">
      <c r="A179" s="161" t="s">
        <v>93</v>
      </c>
      <c r="B179" s="161"/>
      <c r="C179" s="109">
        <v>0</v>
      </c>
      <c r="D179" s="103">
        <v>0</v>
      </c>
      <c r="E179" s="110">
        <f>G179-0</f>
        <v>299322.73</v>
      </c>
      <c r="F179" s="23">
        <v>0</v>
      </c>
      <c r="G179" s="146">
        <v>299322.73</v>
      </c>
      <c r="H179" s="147"/>
      <c r="I179" s="23">
        <v>0</v>
      </c>
      <c r="J179" s="144">
        <f>D179-G179</f>
        <v>-299322.73</v>
      </c>
      <c r="K179" s="145"/>
      <c r="L179" s="145"/>
    </row>
    <row r="180" spans="1:12" ht="15">
      <c r="A180" s="161" t="s">
        <v>94</v>
      </c>
      <c r="B180" s="161"/>
      <c r="C180" s="109">
        <v>707772130</v>
      </c>
      <c r="D180" s="103">
        <v>707772130</v>
      </c>
      <c r="E180" s="110">
        <f>G180-0</f>
        <v>65429812.27</v>
      </c>
      <c r="F180" s="23">
        <f>(E180/D180)*100</f>
        <v>9.244474244839227</v>
      </c>
      <c r="G180" s="158">
        <v>65429812.27</v>
      </c>
      <c r="H180" s="159"/>
      <c r="I180" s="23">
        <f>(G180/D180)*100</f>
        <v>9.244474244839227</v>
      </c>
      <c r="J180" s="144">
        <f>D180-G180</f>
        <v>642342317.73</v>
      </c>
      <c r="K180" s="145"/>
      <c r="L180" s="145"/>
    </row>
    <row r="181" spans="1:12" ht="15">
      <c r="A181" s="161" t="s">
        <v>95</v>
      </c>
      <c r="B181" s="161"/>
      <c r="C181" s="109">
        <v>0</v>
      </c>
      <c r="D181" s="23">
        <v>0</v>
      </c>
      <c r="E181" s="110">
        <f>G181</f>
        <v>0</v>
      </c>
      <c r="F181" s="23">
        <v>0</v>
      </c>
      <c r="G181" s="146">
        <v>0</v>
      </c>
      <c r="H181" s="147"/>
      <c r="I181" s="23">
        <v>0</v>
      </c>
      <c r="J181" s="144">
        <f>D181-G181</f>
        <v>0</v>
      </c>
      <c r="K181" s="145"/>
      <c r="L181" s="145"/>
    </row>
    <row r="182" spans="1:12" ht="15" customHeight="1">
      <c r="A182" s="161" t="s">
        <v>96</v>
      </c>
      <c r="B182" s="161"/>
      <c r="C182" s="109">
        <v>2791826</v>
      </c>
      <c r="D182" s="109">
        <v>2791826</v>
      </c>
      <c r="E182" s="110">
        <f>G182-0</f>
        <v>11458.38</v>
      </c>
      <c r="F182" s="23">
        <f>(E182/D182)*100</f>
        <v>0.4104260079245626</v>
      </c>
      <c r="G182" s="146">
        <v>11458.38</v>
      </c>
      <c r="H182" s="147"/>
      <c r="I182" s="23">
        <f>(G182/D182)*100</f>
        <v>0.4104260079245626</v>
      </c>
      <c r="J182" s="144">
        <f>D182-G182</f>
        <v>2780367.62</v>
      </c>
      <c r="K182" s="145"/>
      <c r="L182" s="145"/>
    </row>
    <row r="183" spans="1:12" ht="15">
      <c r="A183" s="169" t="s">
        <v>43</v>
      </c>
      <c r="B183" s="169"/>
      <c r="C183" s="107">
        <f>C184+C187+C191+C192+C201</f>
        <v>0</v>
      </c>
      <c r="D183" s="108">
        <f>D184+D187+D191+D192+D201</f>
        <v>0</v>
      </c>
      <c r="E183" s="106">
        <f>E184+E187+E191+E192+E201</f>
        <v>18587.29</v>
      </c>
      <c r="F183" s="18">
        <v>0</v>
      </c>
      <c r="G183" s="164">
        <f>G184+G187+G191+G192+G201</f>
        <v>18587.29</v>
      </c>
      <c r="H183" s="165"/>
      <c r="I183" s="18">
        <v>0</v>
      </c>
      <c r="J183" s="188">
        <f aca="true" t="shared" si="20" ref="J183:J200">D183-G183</f>
        <v>-18587.29</v>
      </c>
      <c r="K183" s="189"/>
      <c r="L183" s="189"/>
    </row>
    <row r="184" spans="1:12" ht="15">
      <c r="A184" s="161" t="s">
        <v>44</v>
      </c>
      <c r="B184" s="161"/>
      <c r="C184" s="109">
        <f>C185+C186</f>
        <v>0</v>
      </c>
      <c r="D184" s="103">
        <f>D185+D186</f>
        <v>0</v>
      </c>
      <c r="E184" s="110">
        <f>E185+E186</f>
        <v>0</v>
      </c>
      <c r="F184" s="23">
        <v>0</v>
      </c>
      <c r="G184" s="146">
        <f>G185+G186</f>
        <v>0</v>
      </c>
      <c r="H184" s="147"/>
      <c r="I184" s="23">
        <v>0</v>
      </c>
      <c r="J184" s="144">
        <f t="shared" si="20"/>
        <v>0</v>
      </c>
      <c r="K184" s="145"/>
      <c r="L184" s="145"/>
    </row>
    <row r="185" spans="1:12" ht="15">
      <c r="A185" s="161" t="s">
        <v>116</v>
      </c>
      <c r="B185" s="161"/>
      <c r="C185" s="109">
        <v>0</v>
      </c>
      <c r="D185" s="103">
        <v>0</v>
      </c>
      <c r="E185" s="110">
        <f>G185</f>
        <v>0</v>
      </c>
      <c r="F185" s="23">
        <v>0</v>
      </c>
      <c r="G185" s="146">
        <v>0</v>
      </c>
      <c r="H185" s="147"/>
      <c r="I185" s="23">
        <v>0</v>
      </c>
      <c r="J185" s="144">
        <f t="shared" si="20"/>
        <v>0</v>
      </c>
      <c r="K185" s="145"/>
      <c r="L185" s="145"/>
    </row>
    <row r="186" spans="1:12" ht="15">
      <c r="A186" s="161" t="s">
        <v>117</v>
      </c>
      <c r="B186" s="161"/>
      <c r="C186" s="109">
        <v>0</v>
      </c>
      <c r="D186" s="103">
        <v>0</v>
      </c>
      <c r="E186" s="110">
        <f>G186</f>
        <v>0</v>
      </c>
      <c r="F186" s="23">
        <v>0</v>
      </c>
      <c r="G186" s="146">
        <v>0</v>
      </c>
      <c r="H186" s="147"/>
      <c r="I186" s="23">
        <v>0</v>
      </c>
      <c r="J186" s="144">
        <f t="shared" si="20"/>
        <v>0</v>
      </c>
      <c r="K186" s="145"/>
      <c r="L186" s="145"/>
    </row>
    <row r="187" spans="1:12" ht="15">
      <c r="A187" s="161" t="s">
        <v>45</v>
      </c>
      <c r="B187" s="161"/>
      <c r="C187" s="109">
        <f>C188+C189+C190</f>
        <v>0</v>
      </c>
      <c r="D187" s="103">
        <f>D188+D189+D190</f>
        <v>0</v>
      </c>
      <c r="E187" s="110">
        <f>E188+E189+E190</f>
        <v>0</v>
      </c>
      <c r="F187" s="23">
        <v>0</v>
      </c>
      <c r="G187" s="146">
        <f>SUM(G188:H190)</f>
        <v>0</v>
      </c>
      <c r="H187" s="147"/>
      <c r="I187" s="23">
        <v>0</v>
      </c>
      <c r="J187" s="144">
        <f t="shared" si="20"/>
        <v>0</v>
      </c>
      <c r="K187" s="145"/>
      <c r="L187" s="145"/>
    </row>
    <row r="188" spans="1:12" ht="15">
      <c r="A188" s="161" t="s">
        <v>46</v>
      </c>
      <c r="B188" s="161"/>
      <c r="C188" s="109">
        <v>0</v>
      </c>
      <c r="D188" s="103">
        <v>0</v>
      </c>
      <c r="E188" s="110">
        <f>G188</f>
        <v>0</v>
      </c>
      <c r="F188" s="23">
        <v>0</v>
      </c>
      <c r="G188" s="146">
        <v>0</v>
      </c>
      <c r="H188" s="147"/>
      <c r="I188" s="23">
        <v>0</v>
      </c>
      <c r="J188" s="144">
        <f t="shared" si="20"/>
        <v>0</v>
      </c>
      <c r="K188" s="145"/>
      <c r="L188" s="145"/>
    </row>
    <row r="189" spans="1:12" ht="15">
      <c r="A189" s="161" t="s">
        <v>47</v>
      </c>
      <c r="B189" s="161"/>
      <c r="C189" s="109">
        <v>0</v>
      </c>
      <c r="D189" s="103">
        <v>0</v>
      </c>
      <c r="E189" s="110">
        <f>G189</f>
        <v>0</v>
      </c>
      <c r="F189" s="23">
        <v>0</v>
      </c>
      <c r="G189" s="146">
        <v>0</v>
      </c>
      <c r="H189" s="147"/>
      <c r="I189" s="23">
        <v>0</v>
      </c>
      <c r="J189" s="144">
        <f t="shared" si="20"/>
        <v>0</v>
      </c>
      <c r="K189" s="145"/>
      <c r="L189" s="145"/>
    </row>
    <row r="190" spans="1:12" ht="15">
      <c r="A190" s="161" t="s">
        <v>118</v>
      </c>
      <c r="B190" s="161"/>
      <c r="C190" s="109">
        <v>0</v>
      </c>
      <c r="D190" s="103">
        <v>0</v>
      </c>
      <c r="E190" s="110">
        <f>G190</f>
        <v>0</v>
      </c>
      <c r="F190" s="23">
        <v>0</v>
      </c>
      <c r="G190" s="146">
        <v>0</v>
      </c>
      <c r="H190" s="147"/>
      <c r="I190" s="23">
        <v>0</v>
      </c>
      <c r="J190" s="156">
        <f t="shared" si="20"/>
        <v>0</v>
      </c>
      <c r="K190" s="157"/>
      <c r="L190" s="157"/>
    </row>
    <row r="191" spans="1:12" ht="15">
      <c r="A191" s="161" t="s">
        <v>48</v>
      </c>
      <c r="B191" s="161"/>
      <c r="C191" s="109">
        <v>0</v>
      </c>
      <c r="D191" s="103"/>
      <c r="E191" s="110">
        <f>G191-0</f>
        <v>18587.29</v>
      </c>
      <c r="F191" s="23">
        <v>0</v>
      </c>
      <c r="G191" s="146">
        <v>18587.29</v>
      </c>
      <c r="H191" s="147"/>
      <c r="I191" s="23">
        <v>0</v>
      </c>
      <c r="J191" s="144">
        <f t="shared" si="20"/>
        <v>-18587.29</v>
      </c>
      <c r="K191" s="145"/>
      <c r="L191" s="145"/>
    </row>
    <row r="192" spans="1:12" ht="15">
      <c r="A192" s="161" t="s">
        <v>49</v>
      </c>
      <c r="B192" s="161"/>
      <c r="C192" s="109">
        <f>SUM(C193:C200)</f>
        <v>0</v>
      </c>
      <c r="D192" s="109">
        <f>SUM(D193:D200)</f>
        <v>0</v>
      </c>
      <c r="E192" s="110">
        <f>SUM(E193:E200)</f>
        <v>0</v>
      </c>
      <c r="F192" s="23">
        <v>0</v>
      </c>
      <c r="G192" s="146">
        <f>SUM(G193:H200)</f>
        <v>0</v>
      </c>
      <c r="H192" s="147">
        <f>SUM(H193:H200)</f>
        <v>0</v>
      </c>
      <c r="I192" s="23">
        <v>0</v>
      </c>
      <c r="J192" s="144">
        <f t="shared" si="20"/>
        <v>0</v>
      </c>
      <c r="K192" s="145"/>
      <c r="L192" s="145"/>
    </row>
    <row r="193" spans="1:12" ht="15">
      <c r="A193" s="161" t="s">
        <v>97</v>
      </c>
      <c r="B193" s="161"/>
      <c r="C193" s="109">
        <v>0</v>
      </c>
      <c r="D193" s="103">
        <v>0</v>
      </c>
      <c r="E193" s="110">
        <f aca="true" t="shared" si="21" ref="E193:E200">G193</f>
        <v>0</v>
      </c>
      <c r="F193" s="23">
        <v>0</v>
      </c>
      <c r="G193" s="146">
        <v>0</v>
      </c>
      <c r="H193" s="147"/>
      <c r="I193" s="23">
        <v>0</v>
      </c>
      <c r="J193" s="144">
        <f t="shared" si="20"/>
        <v>0</v>
      </c>
      <c r="K193" s="145"/>
      <c r="L193" s="145"/>
    </row>
    <row r="194" spans="1:12" ht="15">
      <c r="A194" s="161" t="s">
        <v>98</v>
      </c>
      <c r="B194" s="161"/>
      <c r="C194" s="109">
        <v>0</v>
      </c>
      <c r="D194" s="103">
        <v>0</v>
      </c>
      <c r="E194" s="110">
        <f t="shared" si="21"/>
        <v>0</v>
      </c>
      <c r="F194" s="23">
        <v>0</v>
      </c>
      <c r="G194" s="146">
        <v>0</v>
      </c>
      <c r="H194" s="147"/>
      <c r="I194" s="23">
        <v>0</v>
      </c>
      <c r="J194" s="144">
        <f t="shared" si="20"/>
        <v>0</v>
      </c>
      <c r="K194" s="145"/>
      <c r="L194" s="145"/>
    </row>
    <row r="195" spans="1:12" ht="15">
      <c r="A195" s="161" t="s">
        <v>99</v>
      </c>
      <c r="B195" s="161"/>
      <c r="C195" s="109">
        <v>0</v>
      </c>
      <c r="D195" s="103">
        <v>0</v>
      </c>
      <c r="E195" s="110">
        <f t="shared" si="21"/>
        <v>0</v>
      </c>
      <c r="F195" s="23">
        <v>0</v>
      </c>
      <c r="G195" s="146">
        <v>0</v>
      </c>
      <c r="H195" s="147"/>
      <c r="I195" s="23">
        <v>0</v>
      </c>
      <c r="J195" s="144">
        <f t="shared" si="20"/>
        <v>0</v>
      </c>
      <c r="K195" s="145"/>
      <c r="L195" s="145"/>
    </row>
    <row r="196" spans="1:12" ht="15">
      <c r="A196" s="161" t="s">
        <v>40</v>
      </c>
      <c r="B196" s="161"/>
      <c r="C196" s="109">
        <v>0</v>
      </c>
      <c r="D196" s="103">
        <v>0</v>
      </c>
      <c r="E196" s="110">
        <f t="shared" si="21"/>
        <v>0</v>
      </c>
      <c r="F196" s="23">
        <v>0</v>
      </c>
      <c r="G196" s="146">
        <v>0</v>
      </c>
      <c r="H196" s="147"/>
      <c r="I196" s="23">
        <v>0</v>
      </c>
      <c r="J196" s="144">
        <f t="shared" si="20"/>
        <v>0</v>
      </c>
      <c r="K196" s="145"/>
      <c r="L196" s="145"/>
    </row>
    <row r="197" spans="1:12" ht="15">
      <c r="A197" s="161" t="s">
        <v>82</v>
      </c>
      <c r="B197" s="161"/>
      <c r="C197" s="109">
        <v>0</v>
      </c>
      <c r="D197" s="103">
        <v>0</v>
      </c>
      <c r="E197" s="110">
        <f t="shared" si="21"/>
        <v>0</v>
      </c>
      <c r="F197" s="23">
        <v>0</v>
      </c>
      <c r="G197" s="146">
        <v>0</v>
      </c>
      <c r="H197" s="147"/>
      <c r="I197" s="23">
        <v>0</v>
      </c>
      <c r="J197" s="144">
        <f t="shared" si="20"/>
        <v>0</v>
      </c>
      <c r="K197" s="145"/>
      <c r="L197" s="145"/>
    </row>
    <row r="198" spans="1:12" ht="15">
      <c r="A198" s="161" t="s">
        <v>41</v>
      </c>
      <c r="B198" s="161"/>
      <c r="C198" s="109">
        <v>0</v>
      </c>
      <c r="D198" s="103">
        <v>0</v>
      </c>
      <c r="E198" s="110">
        <f t="shared" si="21"/>
        <v>0</v>
      </c>
      <c r="F198" s="23">
        <v>0</v>
      </c>
      <c r="G198" s="146">
        <v>0</v>
      </c>
      <c r="H198" s="147"/>
      <c r="I198" s="23">
        <v>0</v>
      </c>
      <c r="J198" s="144">
        <f t="shared" si="20"/>
        <v>0</v>
      </c>
      <c r="K198" s="145"/>
      <c r="L198" s="145"/>
    </row>
    <row r="199" spans="1:12" ht="15">
      <c r="A199" s="161" t="s">
        <v>100</v>
      </c>
      <c r="B199" s="161"/>
      <c r="C199" s="109">
        <v>0</v>
      </c>
      <c r="D199" s="103">
        <v>0</v>
      </c>
      <c r="E199" s="110">
        <f t="shared" si="21"/>
        <v>0</v>
      </c>
      <c r="F199" s="23">
        <v>0</v>
      </c>
      <c r="G199" s="146">
        <v>0</v>
      </c>
      <c r="H199" s="147"/>
      <c r="I199" s="23">
        <v>0</v>
      </c>
      <c r="J199" s="156">
        <f t="shared" si="20"/>
        <v>0</v>
      </c>
      <c r="K199" s="157"/>
      <c r="L199" s="157"/>
    </row>
    <row r="200" spans="1:12" ht="15">
      <c r="A200" s="161" t="s">
        <v>101</v>
      </c>
      <c r="B200" s="161"/>
      <c r="C200" s="109">
        <v>0</v>
      </c>
      <c r="D200" s="103">
        <v>0</v>
      </c>
      <c r="E200" s="110">
        <f t="shared" si="21"/>
        <v>0</v>
      </c>
      <c r="F200" s="23">
        <v>0</v>
      </c>
      <c r="G200" s="146">
        <v>0</v>
      </c>
      <c r="H200" s="147"/>
      <c r="I200" s="23">
        <v>0</v>
      </c>
      <c r="J200" s="156">
        <f t="shared" si="20"/>
        <v>0</v>
      </c>
      <c r="K200" s="157"/>
      <c r="L200" s="157"/>
    </row>
    <row r="201" spans="1:12" ht="15">
      <c r="A201" s="173" t="s">
        <v>50</v>
      </c>
      <c r="B201" s="161"/>
      <c r="C201" s="109">
        <f>SUM(C202:C205)</f>
        <v>0</v>
      </c>
      <c r="D201" s="103">
        <f>SUM(D202:D205)</f>
        <v>0</v>
      </c>
      <c r="E201" s="110">
        <f>SUM(E202:E205)</f>
        <v>0</v>
      </c>
      <c r="F201" s="23">
        <v>0</v>
      </c>
      <c r="G201" s="146">
        <f>SUM(G202:H205)</f>
        <v>0</v>
      </c>
      <c r="H201" s="147">
        <f>SUM(H203:H205)</f>
        <v>0</v>
      </c>
      <c r="I201" s="23">
        <v>0</v>
      </c>
      <c r="J201" s="144">
        <f>D201-G201</f>
        <v>0</v>
      </c>
      <c r="K201" s="145"/>
      <c r="L201" s="145"/>
    </row>
    <row r="202" spans="1:12" ht="15">
      <c r="A202" s="161" t="s">
        <v>119</v>
      </c>
      <c r="B202" s="161"/>
      <c r="C202" s="109">
        <v>0</v>
      </c>
      <c r="D202" s="103">
        <v>0</v>
      </c>
      <c r="E202" s="110">
        <f>G202</f>
        <v>0</v>
      </c>
      <c r="F202" s="23">
        <v>0</v>
      </c>
      <c r="G202" s="146">
        <v>0</v>
      </c>
      <c r="H202" s="147"/>
      <c r="I202" s="23">
        <v>0</v>
      </c>
      <c r="J202" s="144">
        <f>D202-G202</f>
        <v>0</v>
      </c>
      <c r="K202" s="145"/>
      <c r="L202" s="145"/>
    </row>
    <row r="203" spans="1:12" ht="15">
      <c r="A203" s="161" t="s">
        <v>120</v>
      </c>
      <c r="B203" s="161"/>
      <c r="C203" s="109">
        <v>0</v>
      </c>
      <c r="D203" s="103">
        <v>0</v>
      </c>
      <c r="E203" s="110">
        <f>G203</f>
        <v>0</v>
      </c>
      <c r="F203" s="23">
        <v>0</v>
      </c>
      <c r="G203" s="146">
        <v>0</v>
      </c>
      <c r="H203" s="147"/>
      <c r="I203" s="23">
        <v>0</v>
      </c>
      <c r="J203" s="144">
        <f>D203-G203</f>
        <v>0</v>
      </c>
      <c r="K203" s="145"/>
      <c r="L203" s="145"/>
    </row>
    <row r="204" spans="1:12" ht="15">
      <c r="A204" s="161" t="s">
        <v>121</v>
      </c>
      <c r="B204" s="161"/>
      <c r="C204" s="109">
        <v>0</v>
      </c>
      <c r="D204" s="103">
        <v>0</v>
      </c>
      <c r="E204" s="110">
        <f>G204</f>
        <v>0</v>
      </c>
      <c r="F204" s="23">
        <v>0</v>
      </c>
      <c r="G204" s="146">
        <v>0</v>
      </c>
      <c r="H204" s="147"/>
      <c r="I204" s="23">
        <v>0</v>
      </c>
      <c r="J204" s="144">
        <f>D204-G204</f>
        <v>0</v>
      </c>
      <c r="K204" s="145"/>
      <c r="L204" s="145"/>
    </row>
    <row r="205" spans="1:12" ht="15">
      <c r="A205" s="160" t="s">
        <v>122</v>
      </c>
      <c r="B205" s="160"/>
      <c r="C205" s="127">
        <v>0</v>
      </c>
      <c r="D205" s="124">
        <v>0</v>
      </c>
      <c r="E205" s="128">
        <f>G205</f>
        <v>0</v>
      </c>
      <c r="F205" s="31">
        <v>0</v>
      </c>
      <c r="G205" s="174">
        <v>0</v>
      </c>
      <c r="H205" s="175"/>
      <c r="I205" s="31">
        <v>0</v>
      </c>
      <c r="J205" s="162">
        <f>D205-G205</f>
        <v>0</v>
      </c>
      <c r="K205" s="163"/>
      <c r="L205" s="163"/>
    </row>
    <row r="206" spans="1:12" ht="15.75" customHeight="1">
      <c r="A206" s="55"/>
      <c r="B206" s="56"/>
      <c r="C206" s="56"/>
      <c r="D206" s="57"/>
      <c r="E206" s="85"/>
      <c r="F206" s="56"/>
      <c r="G206" s="85"/>
      <c r="H206" s="143"/>
      <c r="I206" s="143"/>
      <c r="J206" s="58"/>
      <c r="K206" s="143"/>
      <c r="L206" s="143"/>
    </row>
    <row r="207" spans="1:12" ht="15">
      <c r="A207" s="166" t="s">
        <v>18</v>
      </c>
      <c r="B207" s="86" t="s">
        <v>15</v>
      </c>
      <c r="C207" s="86" t="s">
        <v>15</v>
      </c>
      <c r="D207" s="170" t="s">
        <v>16</v>
      </c>
      <c r="E207" s="171"/>
      <c r="F207" s="87" t="s">
        <v>67</v>
      </c>
      <c r="G207" s="170" t="s">
        <v>17</v>
      </c>
      <c r="H207" s="171"/>
      <c r="I207" s="172"/>
      <c r="J207" s="88" t="s">
        <v>67</v>
      </c>
      <c r="K207" s="148" t="s">
        <v>71</v>
      </c>
      <c r="L207" s="149"/>
    </row>
    <row r="208" spans="1:12" ht="15">
      <c r="A208" s="167"/>
      <c r="B208" s="89" t="s">
        <v>5</v>
      </c>
      <c r="C208" s="89" t="s">
        <v>6</v>
      </c>
      <c r="D208" s="90" t="s">
        <v>72</v>
      </c>
      <c r="E208" s="90" t="s">
        <v>73</v>
      </c>
      <c r="F208" s="91"/>
      <c r="G208" s="90" t="s">
        <v>72</v>
      </c>
      <c r="H208" s="152" t="s">
        <v>73</v>
      </c>
      <c r="I208" s="153"/>
      <c r="J208" s="92"/>
      <c r="K208" s="150"/>
      <c r="L208" s="151"/>
    </row>
    <row r="209" spans="1:12" ht="15">
      <c r="A209" s="167"/>
      <c r="B209" s="89"/>
      <c r="C209" s="89"/>
      <c r="D209" s="91" t="s">
        <v>74</v>
      </c>
      <c r="E209" s="91" t="s">
        <v>74</v>
      </c>
      <c r="F209" s="91"/>
      <c r="G209" s="91" t="s">
        <v>74</v>
      </c>
      <c r="H209" s="154" t="s">
        <v>74</v>
      </c>
      <c r="I209" s="155"/>
      <c r="J209" s="92"/>
      <c r="K209" s="150"/>
      <c r="L209" s="151"/>
    </row>
    <row r="210" spans="1:12" ht="15">
      <c r="A210" s="168"/>
      <c r="B210" s="93" t="s">
        <v>19</v>
      </c>
      <c r="C210" s="93" t="s">
        <v>20</v>
      </c>
      <c r="D210" s="93"/>
      <c r="E210" s="93" t="s">
        <v>75</v>
      </c>
      <c r="F210" s="94" t="s">
        <v>76</v>
      </c>
      <c r="G210" s="93"/>
      <c r="H210" s="185" t="s">
        <v>21</v>
      </c>
      <c r="I210" s="186"/>
      <c r="J210" s="95" t="s">
        <v>77</v>
      </c>
      <c r="K210" s="185" t="s">
        <v>22</v>
      </c>
      <c r="L210" s="187"/>
    </row>
    <row r="211" spans="1:12" s="3" customFormat="1" ht="15">
      <c r="A211" s="42" t="s">
        <v>63</v>
      </c>
      <c r="B211" s="117">
        <f>B212+B216</f>
        <v>5479454544</v>
      </c>
      <c r="C211" s="117">
        <f>C212+C216</f>
        <v>5562664296.719999</v>
      </c>
      <c r="D211" s="117">
        <f>D212+D216</f>
        <v>1124976693.52</v>
      </c>
      <c r="E211" s="117">
        <f>E212+E216</f>
        <v>1124976693.52</v>
      </c>
      <c r="F211" s="117">
        <f>C211-E211</f>
        <v>4437687603.199999</v>
      </c>
      <c r="G211" s="117">
        <f>G212+G216</f>
        <v>782466664.51</v>
      </c>
      <c r="H211" s="182">
        <f>H212+H216</f>
        <v>782466664.51</v>
      </c>
      <c r="I211" s="183"/>
      <c r="J211" s="108">
        <f aca="true" t="shared" si="22" ref="J211:J217">C211-H211</f>
        <v>4780197632.209999</v>
      </c>
      <c r="K211" s="182">
        <f>K212+K216</f>
        <v>502406779.62</v>
      </c>
      <c r="L211" s="184"/>
    </row>
    <row r="212" spans="1:12" s="3" customFormat="1" ht="15">
      <c r="A212" s="42" t="s">
        <v>54</v>
      </c>
      <c r="B212" s="117">
        <f>SUM(B213:B215)</f>
        <v>5479308844</v>
      </c>
      <c r="C212" s="117">
        <f>SUM(C213:C215)</f>
        <v>5562518596.719999</v>
      </c>
      <c r="D212" s="117">
        <f>SUM(D213:D215)</f>
        <v>1124976693.52</v>
      </c>
      <c r="E212" s="117">
        <f>SUM(E213:E215)</f>
        <v>1124976693.52</v>
      </c>
      <c r="F212" s="117">
        <f aca="true" t="shared" si="23" ref="F212:F219">C212-E212</f>
        <v>4437541903.199999</v>
      </c>
      <c r="G212" s="117">
        <f>SUM(G213:G215)</f>
        <v>782466664.51</v>
      </c>
      <c r="H212" s="182">
        <f>SUM(H213:I215)</f>
        <v>782466664.51</v>
      </c>
      <c r="I212" s="183">
        <f>SUM(I213:I215)</f>
        <v>0</v>
      </c>
      <c r="J212" s="108">
        <f t="shared" si="22"/>
        <v>4780051932.209999</v>
      </c>
      <c r="K212" s="182">
        <f>SUM(K213:L215)</f>
        <v>502406779.62</v>
      </c>
      <c r="L212" s="184"/>
    </row>
    <row r="213" spans="1:12" s="3" customFormat="1" ht="15.75" customHeight="1">
      <c r="A213" s="43" t="s">
        <v>55</v>
      </c>
      <c r="B213" s="120">
        <v>3025509958</v>
      </c>
      <c r="C213" s="120">
        <v>3071291721</v>
      </c>
      <c r="D213" s="120">
        <f>E213-0</f>
        <v>797587769.91</v>
      </c>
      <c r="E213" s="120">
        <v>797587769.91</v>
      </c>
      <c r="F213" s="120">
        <f t="shared" si="23"/>
        <v>2273703951.09</v>
      </c>
      <c r="G213" s="120">
        <f>H213-0</f>
        <v>515055323.72</v>
      </c>
      <c r="H213" s="156">
        <v>515055323.72</v>
      </c>
      <c r="I213" s="181"/>
      <c r="J213" s="103">
        <f t="shared" si="22"/>
        <v>2556236397.2799997</v>
      </c>
      <c r="K213" s="156">
        <v>327524386.65</v>
      </c>
      <c r="L213" s="157"/>
    </row>
    <row r="214" spans="1:12" s="3" customFormat="1" ht="15.75" customHeight="1">
      <c r="A214" s="99" t="s">
        <v>131</v>
      </c>
      <c r="B214" s="120">
        <v>0</v>
      </c>
      <c r="C214" s="120">
        <v>0</v>
      </c>
      <c r="D214" s="120">
        <f>E214</f>
        <v>0</v>
      </c>
      <c r="E214" s="120">
        <v>0</v>
      </c>
      <c r="F214" s="120">
        <f t="shared" si="23"/>
        <v>0</v>
      </c>
      <c r="G214" s="120">
        <f>H214</f>
        <v>0</v>
      </c>
      <c r="H214" s="156">
        <v>0</v>
      </c>
      <c r="I214" s="181"/>
      <c r="J214" s="103">
        <f t="shared" si="22"/>
        <v>0</v>
      </c>
      <c r="K214" s="156">
        <v>0</v>
      </c>
      <c r="L214" s="157"/>
    </row>
    <row r="215" spans="1:12" s="3" customFormat="1" ht="15.75" customHeight="1">
      <c r="A215" s="43" t="s">
        <v>57</v>
      </c>
      <c r="B215" s="120">
        <v>2453798886</v>
      </c>
      <c r="C215" s="120">
        <v>2491226875.72</v>
      </c>
      <c r="D215" s="120">
        <f>E215-0</f>
        <v>327388923.61</v>
      </c>
      <c r="E215" s="120">
        <v>327388923.61</v>
      </c>
      <c r="F215" s="120">
        <f t="shared" si="23"/>
        <v>2163837952.1099997</v>
      </c>
      <c r="G215" s="120">
        <f>H215-0</f>
        <v>267411340.79</v>
      </c>
      <c r="H215" s="156">
        <v>267411340.79</v>
      </c>
      <c r="I215" s="181"/>
      <c r="J215" s="103">
        <f t="shared" si="22"/>
        <v>2223815534.93</v>
      </c>
      <c r="K215" s="156">
        <v>174882392.97</v>
      </c>
      <c r="L215" s="157"/>
    </row>
    <row r="216" spans="1:12" s="3" customFormat="1" ht="15.75" customHeight="1">
      <c r="A216" s="42" t="s">
        <v>58</v>
      </c>
      <c r="B216" s="117">
        <f>B217+B218+B219</f>
        <v>145700</v>
      </c>
      <c r="C216" s="117">
        <f>C217+C218+C219</f>
        <v>145700</v>
      </c>
      <c r="D216" s="117">
        <f>D217+D218+D219</f>
        <v>0</v>
      </c>
      <c r="E216" s="117">
        <f>E217+E218+E219</f>
        <v>0</v>
      </c>
      <c r="F216" s="117">
        <f t="shared" si="23"/>
        <v>145700</v>
      </c>
      <c r="G216" s="117">
        <f>G217+G218+G219</f>
        <v>0</v>
      </c>
      <c r="H216" s="182">
        <f>H217+H218+H219</f>
        <v>0</v>
      </c>
      <c r="I216" s="183">
        <f>I217+H218+I219</f>
        <v>0</v>
      </c>
      <c r="J216" s="108">
        <f t="shared" si="22"/>
        <v>145700</v>
      </c>
      <c r="K216" s="182">
        <f>K217+K218+K219</f>
        <v>0</v>
      </c>
      <c r="L216" s="184"/>
    </row>
    <row r="217" spans="1:12" s="3" customFormat="1" ht="15.75" customHeight="1">
      <c r="A217" s="43" t="s">
        <v>59</v>
      </c>
      <c r="B217" s="120">
        <v>145700</v>
      </c>
      <c r="C217" s="120">
        <v>145700</v>
      </c>
      <c r="D217" s="120">
        <f>E217</f>
        <v>0</v>
      </c>
      <c r="E217" s="120">
        <v>0</v>
      </c>
      <c r="F217" s="120">
        <f t="shared" si="23"/>
        <v>145700</v>
      </c>
      <c r="G217" s="103">
        <f>H217</f>
        <v>0</v>
      </c>
      <c r="H217" s="157">
        <v>0</v>
      </c>
      <c r="I217" s="181"/>
      <c r="J217" s="103">
        <f t="shared" si="22"/>
        <v>145700</v>
      </c>
      <c r="K217" s="157">
        <v>0</v>
      </c>
      <c r="L217" s="157"/>
    </row>
    <row r="218" spans="1:12" s="3" customFormat="1" ht="15.75" customHeight="1">
      <c r="A218" s="43" t="s">
        <v>60</v>
      </c>
      <c r="B218" s="120">
        <v>0</v>
      </c>
      <c r="C218" s="120">
        <v>0</v>
      </c>
      <c r="D218" s="120">
        <f>E218</f>
        <v>0</v>
      </c>
      <c r="E218" s="120">
        <v>0</v>
      </c>
      <c r="F218" s="120">
        <f t="shared" si="23"/>
        <v>0</v>
      </c>
      <c r="G218" s="103">
        <f>H218</f>
        <v>0</v>
      </c>
      <c r="H218" s="156">
        <v>0</v>
      </c>
      <c r="I218" s="181"/>
      <c r="J218" s="103">
        <v>0</v>
      </c>
      <c r="K218" s="156">
        <v>0</v>
      </c>
      <c r="L218" s="157"/>
    </row>
    <row r="219" spans="1:12" s="3" customFormat="1" ht="15.75" customHeight="1">
      <c r="A219" s="68" t="s">
        <v>61</v>
      </c>
      <c r="B219" s="121">
        <v>0</v>
      </c>
      <c r="C219" s="121">
        <v>0</v>
      </c>
      <c r="D219" s="121">
        <f>E219-0</f>
        <v>0</v>
      </c>
      <c r="E219" s="121">
        <v>0</v>
      </c>
      <c r="F219" s="121">
        <f t="shared" si="23"/>
        <v>0</v>
      </c>
      <c r="G219" s="121">
        <f>H219-0</f>
        <v>0</v>
      </c>
      <c r="H219" s="176"/>
      <c r="I219" s="177"/>
      <c r="J219" s="124">
        <f>C219-H219</f>
        <v>0</v>
      </c>
      <c r="K219" s="176">
        <v>0</v>
      </c>
      <c r="L219" s="178"/>
    </row>
    <row r="220" spans="1:12" s="3" customFormat="1" ht="15">
      <c r="A220" s="96" t="s">
        <v>126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70" t="s">
        <v>91</v>
      </c>
    </row>
    <row r="221" spans="1:12" s="3" customFormat="1" ht="17.25">
      <c r="A221" s="96" t="s">
        <v>141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70"/>
    </row>
    <row r="222" spans="1:12" s="3" customFormat="1" ht="17.25">
      <c r="A222" s="96" t="s">
        <v>142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70"/>
    </row>
    <row r="223" spans="1:12" s="3" customFormat="1" ht="15.75" customHeight="1">
      <c r="A223" s="76" t="s">
        <v>130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100"/>
    </row>
    <row r="224" spans="1:12" s="3" customFormat="1" ht="15.75" customHeight="1">
      <c r="A224" s="76" t="s">
        <v>147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78"/>
    </row>
    <row r="225" spans="1:12" s="3" customFormat="1" ht="15">
      <c r="A225" s="291" t="s">
        <v>149</v>
      </c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</row>
    <row r="226" spans="1:12" s="3" customFormat="1" ht="15.75" customHeight="1">
      <c r="A226" s="76"/>
      <c r="B226" s="76"/>
      <c r="C226" s="97"/>
      <c r="D226" s="76"/>
      <c r="E226" s="98"/>
      <c r="F226" s="76"/>
      <c r="G226" s="98"/>
      <c r="H226" s="76"/>
      <c r="I226" s="76"/>
      <c r="J226" s="76"/>
      <c r="K226" s="76"/>
      <c r="L226" s="76"/>
    </row>
    <row r="227" spans="1:12" s="3" customFormat="1" ht="15.75" customHeight="1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3" s="3" customFormat="1" ht="15.75" customHeight="1">
      <c r="A228" s="73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</row>
    <row r="229" spans="1:13" s="3" customFormat="1" ht="15.75" customHeight="1">
      <c r="A229" s="75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1:12" s="3" customFormat="1" ht="15.75" customHeight="1">
      <c r="A230" s="75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1:12" s="3" customFormat="1" ht="15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1:12" s="3" customFormat="1" ht="15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s="3" customFormat="1" ht="15.75" customHeight="1">
      <c r="A233" s="290" t="s">
        <v>92</v>
      </c>
      <c r="B233" s="290"/>
      <c r="C233" s="290" t="s">
        <v>86</v>
      </c>
      <c r="D233" s="290"/>
      <c r="E233" s="290"/>
      <c r="F233" s="290"/>
      <c r="G233" s="294" t="s">
        <v>144</v>
      </c>
      <c r="H233" s="294"/>
      <c r="I233" s="294"/>
      <c r="J233" s="294"/>
      <c r="K233" s="294"/>
      <c r="L233" s="294"/>
    </row>
    <row r="234" spans="1:12" s="3" customFormat="1" ht="15.75" customHeight="1">
      <c r="A234" s="290" t="s">
        <v>85</v>
      </c>
      <c r="B234" s="290"/>
      <c r="C234" s="290" t="s">
        <v>87</v>
      </c>
      <c r="D234" s="290"/>
      <c r="E234" s="290"/>
      <c r="F234" s="290"/>
      <c r="G234" s="294" t="s">
        <v>145</v>
      </c>
      <c r="H234" s="294"/>
      <c r="I234" s="294"/>
      <c r="J234" s="294"/>
      <c r="K234" s="294"/>
      <c r="L234" s="294"/>
    </row>
    <row r="235" spans="1:12" s="3" customFormat="1" ht="15.75" customHeight="1">
      <c r="A235" s="290" t="s">
        <v>84</v>
      </c>
      <c r="B235" s="290"/>
      <c r="C235" s="290" t="s">
        <v>88</v>
      </c>
      <c r="D235" s="290"/>
      <c r="E235" s="290"/>
      <c r="F235" s="290"/>
      <c r="G235" s="294" t="s">
        <v>146</v>
      </c>
      <c r="H235" s="294"/>
      <c r="I235" s="294"/>
      <c r="J235" s="294"/>
      <c r="K235" s="294"/>
      <c r="L235" s="294"/>
    </row>
    <row r="236" spans="1:12" ht="15.75" customHeight="1">
      <c r="A236" s="76"/>
      <c r="B236" s="76"/>
      <c r="C236" s="76"/>
      <c r="D236" s="76"/>
      <c r="E236" s="76"/>
      <c r="F236" s="76"/>
      <c r="G236" s="77"/>
      <c r="H236" s="77"/>
      <c r="I236" s="77"/>
      <c r="J236" s="77"/>
      <c r="K236" s="77"/>
      <c r="L236" s="76"/>
    </row>
    <row r="237" spans="1:12" ht="11.2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</row>
    <row r="238" spans="1:12" ht="11.2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</row>
    <row r="239" spans="1:12" ht="11.2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</row>
    <row r="240" spans="1:12" ht="11.2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</row>
    <row r="241" spans="1:12" ht="11.2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</row>
    <row r="242" spans="1:12" ht="11.2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</row>
    <row r="243" spans="1:12" ht="11.2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</row>
    <row r="244" spans="1:12" ht="11.2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</row>
    <row r="245" spans="1:12" ht="11.2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</row>
    <row r="246" spans="1:12" ht="11.2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</row>
    <row r="247" spans="1:12" ht="11.2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</row>
  </sheetData>
  <sheetProtection/>
  <mergeCells count="551">
    <mergeCell ref="G234:L234"/>
    <mergeCell ref="G233:L233"/>
    <mergeCell ref="G235:L235"/>
    <mergeCell ref="A233:B233"/>
    <mergeCell ref="A234:B234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J73:L73"/>
    <mergeCell ref="G70:H70"/>
    <mergeCell ref="A66:B66"/>
    <mergeCell ref="J66:L66"/>
    <mergeCell ref="G67:H67"/>
    <mergeCell ref="J70:L70"/>
    <mergeCell ref="G73:H73"/>
    <mergeCell ref="J71:L71"/>
    <mergeCell ref="A235:B235"/>
    <mergeCell ref="H214:I214"/>
    <mergeCell ref="K214:L214"/>
    <mergeCell ref="C233:F233"/>
    <mergeCell ref="C234:F234"/>
    <mergeCell ref="C235:F235"/>
    <mergeCell ref="A225:L225"/>
    <mergeCell ref="H217:I217"/>
    <mergeCell ref="K217:L217"/>
    <mergeCell ref="H218:I218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K97:L99"/>
    <mergeCell ref="H98:I98"/>
    <mergeCell ref="H99:I99"/>
    <mergeCell ref="J94:L94"/>
    <mergeCell ref="G94:H94"/>
    <mergeCell ref="J95:L95"/>
    <mergeCell ref="A97:A100"/>
    <mergeCell ref="H103:I103"/>
    <mergeCell ref="G95:H95"/>
    <mergeCell ref="D97:E97"/>
    <mergeCell ref="G97:I97"/>
    <mergeCell ref="A93:B93"/>
    <mergeCell ref="A95:B95"/>
    <mergeCell ref="A94:B94"/>
    <mergeCell ref="K100:L100"/>
    <mergeCell ref="H101:I101"/>
    <mergeCell ref="K101:L101"/>
    <mergeCell ref="H102:I102"/>
    <mergeCell ref="K102:L102"/>
    <mergeCell ref="K103:L103"/>
    <mergeCell ref="H100:I100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04:I104"/>
    <mergeCell ref="H105:I105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64:B164"/>
    <mergeCell ref="G164:H164"/>
    <mergeCell ref="J164:L164"/>
    <mergeCell ref="A147:B147"/>
    <mergeCell ref="G147:H147"/>
    <mergeCell ref="J147:L147"/>
    <mergeCell ref="J160:L160"/>
    <mergeCell ref="A161:B161"/>
    <mergeCell ref="G161:H161"/>
    <mergeCell ref="J162:L162"/>
    <mergeCell ref="J65:L65"/>
    <mergeCell ref="J64:L64"/>
    <mergeCell ref="J62:L62"/>
    <mergeCell ref="J60:L60"/>
    <mergeCell ref="A162:B162"/>
    <mergeCell ref="J161:L161"/>
    <mergeCell ref="A158:B158"/>
    <mergeCell ref="G158:H158"/>
    <mergeCell ref="J158:L158"/>
    <mergeCell ref="A159:B159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A187:B187"/>
    <mergeCell ref="A173:B173"/>
    <mergeCell ref="A174:B174"/>
    <mergeCell ref="J188:L188"/>
    <mergeCell ref="G185:H185"/>
    <mergeCell ref="J185:L185"/>
    <mergeCell ref="G186:H186"/>
    <mergeCell ref="J186:L186"/>
    <mergeCell ref="J184:L184"/>
    <mergeCell ref="J183:L183"/>
    <mergeCell ref="J193:L193"/>
    <mergeCell ref="G191:H191"/>
    <mergeCell ref="J191:L191"/>
    <mergeCell ref="G187:H187"/>
    <mergeCell ref="J187:L187"/>
    <mergeCell ref="G188:H188"/>
    <mergeCell ref="G190:H190"/>
    <mergeCell ref="G189:H189"/>
    <mergeCell ref="J189:L189"/>
    <mergeCell ref="J204:L204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D207:E207"/>
    <mergeCell ref="G207:I207"/>
    <mergeCell ref="A200:B200"/>
    <mergeCell ref="G204:H204"/>
    <mergeCell ref="G198:H198"/>
    <mergeCell ref="A201:B201"/>
    <mergeCell ref="G205:H205"/>
    <mergeCell ref="A204:B204"/>
    <mergeCell ref="G199:H199"/>
    <mergeCell ref="A199:B199"/>
    <mergeCell ref="G202:H202"/>
    <mergeCell ref="A203:B203"/>
    <mergeCell ref="A183:B183"/>
    <mergeCell ref="J165:L165"/>
    <mergeCell ref="A160:B160"/>
    <mergeCell ref="G160:H160"/>
    <mergeCell ref="J198:L198"/>
    <mergeCell ref="J199:L199"/>
    <mergeCell ref="J201:L201"/>
    <mergeCell ref="J200:L200"/>
    <mergeCell ref="A168:B168"/>
    <mergeCell ref="A207:A210"/>
    <mergeCell ref="A192:B192"/>
    <mergeCell ref="A179:B179"/>
    <mergeCell ref="A180:B180"/>
    <mergeCell ref="A181:B181"/>
    <mergeCell ref="A202:B202"/>
    <mergeCell ref="A195:B195"/>
    <mergeCell ref="A185:B185"/>
    <mergeCell ref="A186:B186"/>
    <mergeCell ref="J203:L203"/>
    <mergeCell ref="J202:L202"/>
    <mergeCell ref="G167:H167"/>
    <mergeCell ref="G192:H192"/>
    <mergeCell ref="A188:B188"/>
    <mergeCell ref="A191:B191"/>
    <mergeCell ref="G183:H183"/>
    <mergeCell ref="A198:B198"/>
    <mergeCell ref="A184:B184"/>
    <mergeCell ref="G184:H184"/>
    <mergeCell ref="G177:H177"/>
    <mergeCell ref="J177:L177"/>
    <mergeCell ref="A190:B190"/>
    <mergeCell ref="G201:H201"/>
    <mergeCell ref="G196:H196"/>
    <mergeCell ref="G200:H200"/>
    <mergeCell ref="A189:B189"/>
    <mergeCell ref="G179:H179"/>
    <mergeCell ref="J192:L192"/>
    <mergeCell ref="G193:H193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J205:L205"/>
    <mergeCell ref="G203:H203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3:F116 J114:J116 J101 F119:G119 J119 F101:F103 F215:F216 F211:F213 E28 E23 E192 E187 E178 E153 E148 E38 D119 D216:E216 G216 E44 E58 E163 E67 H90 H92 G91:H91 E62 D105:D106 G105 E201 G214 D214 E53 E50:E52 E54:E56 E169 E165:E168 E170:E171" formula="1"/>
    <ignoredError sqref="B102:C102 K102:L102 B108:C108 K108 L114 H102 K122:L122 I122 L115 B120:C120 B121:C121 L116 L119 D102:E102 C76:D76 C153:D153 C28:D28 C201:D201 E108" formulaRange="1"/>
    <ignoredError sqref="F108:G108 G102 F104:F107 F109:F111 J102 I114 J108:J110 F112 J112 E76 D108 F142:F143 F17:F21 F81:F82 F74 F67:F68 F61:F62 F90 F58:F59 F92 F64 E82 F44:F45" formula="1" formulaRange="1"/>
    <ignoredError sqref="I142 I17:I19 F66 F148:F149 F163:F164 I143 I82 I20 I90 F153:F154 F168:F169 F166 F171 F182 F180 F178 I182 I178 I171 I168:I169 I166 I153:I154 I148:I149 I163:I164 I180 F23:F24 F60 I21 F28:F32 F51 F53:F57 I23:I24 I28:I32 I51 I53:I62 I66:I68 I74 I81 I64 E83:E90 I47:I49 I35:I45 F47:F49 F35:F43 F34 F46 G38:H38 F50 G44:H44 F71:I71 I34 I46 H50:I50 I92" evalError="1"/>
    <ignoredError sqref="F142:F143 F17:F21 F81:F82 F74 F67:F68 F61:F62 F90 F58:F59 F92 F64 E82 F44:F4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2022-03-24T15:26:52Z</cp:lastPrinted>
  <dcterms:created xsi:type="dcterms:W3CDTF">2005-03-07T15:54:32Z</dcterms:created>
  <dcterms:modified xsi:type="dcterms:W3CDTF">2022-04-04T18:01:46Z</dcterms:modified>
  <cp:category/>
  <cp:version/>
  <cp:contentType/>
  <cp:contentStatus/>
</cp:coreProperties>
</file>